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65" yWindow="480" windowWidth="20730" windowHeight="11760" activeTab="3"/>
  </bookViews>
  <sheets>
    <sheet name="JUDUL PENELITIAN" sheetId="5" r:id="rId1"/>
    <sheet name="REKAP PENELITIAN" sheetId="1" r:id="rId2"/>
    <sheet name="JUDUL PENGABDIAN" sheetId="6" r:id="rId3"/>
    <sheet name="REKAP PE NGABDIAN" sheetId="2" r:id="rId4"/>
    <sheet name="Sheet1" sheetId="7" r:id="rId5"/>
  </sheets>
  <definedNames>
    <definedName name="_xlnm.Print_Area" localSheetId="3">'REKAP PE NGABDIAN'!$B$4:$K$46</definedName>
    <definedName name="_xlnm.Print_Area" localSheetId="1">'REKAP PENELITIAN'!$B$4:$K$50</definedName>
  </definedName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/>
  <c r="K23" s="1"/>
  <c r="E41" i="2"/>
  <c r="K41" s="1"/>
  <c r="E42"/>
  <c r="E43"/>
  <c r="K43" s="1"/>
  <c r="E44"/>
  <c r="E45"/>
  <c r="K45" s="1"/>
  <c r="E40"/>
  <c r="D41"/>
  <c r="J41" s="1"/>
  <c r="D42"/>
  <c r="D43"/>
  <c r="J43" s="1"/>
  <c r="D44"/>
  <c r="D45"/>
  <c r="J45" s="1"/>
  <c r="D40"/>
  <c r="E30"/>
  <c r="E31"/>
  <c r="E32"/>
  <c r="E33"/>
  <c r="E34"/>
  <c r="E29"/>
  <c r="K30"/>
  <c r="K31"/>
  <c r="K32"/>
  <c r="K33"/>
  <c r="K34"/>
  <c r="K29"/>
  <c r="D30"/>
  <c r="J30" s="1"/>
  <c r="D31"/>
  <c r="D32"/>
  <c r="J32" s="1"/>
  <c r="D33"/>
  <c r="D34"/>
  <c r="J34" s="1"/>
  <c r="D29"/>
  <c r="E18"/>
  <c r="K18" s="1"/>
  <c r="E19"/>
  <c r="K19" s="1"/>
  <c r="E20"/>
  <c r="K20" s="1"/>
  <c r="E21"/>
  <c r="K21" s="1"/>
  <c r="E22"/>
  <c r="K22" s="1"/>
  <c r="E23"/>
  <c r="K23" s="1"/>
  <c r="D19"/>
  <c r="J19" s="1"/>
  <c r="D20"/>
  <c r="D21"/>
  <c r="J21" s="1"/>
  <c r="D22"/>
  <c r="D23"/>
  <c r="J23" s="1"/>
  <c r="D18"/>
  <c r="E8"/>
  <c r="E9"/>
  <c r="E10"/>
  <c r="K10" s="1"/>
  <c r="E11"/>
  <c r="E12"/>
  <c r="K12" s="1"/>
  <c r="E7"/>
  <c r="K7" s="1"/>
  <c r="D8"/>
  <c r="J8" s="1"/>
  <c r="D9"/>
  <c r="D10"/>
  <c r="J10" s="1"/>
  <c r="D11"/>
  <c r="D12"/>
  <c r="J12" s="1"/>
  <c r="D7"/>
  <c r="J7" s="1"/>
  <c r="J95" i="5"/>
  <c r="J55" i="6"/>
  <c r="J56"/>
  <c r="J57"/>
  <c r="J58"/>
  <c r="J59"/>
  <c r="J54"/>
  <c r="I55"/>
  <c r="I56"/>
  <c r="I57"/>
  <c r="I58"/>
  <c r="I59"/>
  <c r="I54"/>
  <c r="I35"/>
  <c r="I36"/>
  <c r="I37"/>
  <c r="I38"/>
  <c r="I39"/>
  <c r="E41"/>
  <c r="I34"/>
  <c r="J35"/>
  <c r="J36"/>
  <c r="J37"/>
  <c r="J38"/>
  <c r="J39"/>
  <c r="J19"/>
  <c r="J20"/>
  <c r="J21"/>
  <c r="J22"/>
  <c r="J23"/>
  <c r="J18"/>
  <c r="J34"/>
  <c r="I19"/>
  <c r="I20"/>
  <c r="I21"/>
  <c r="I22"/>
  <c r="I23"/>
  <c r="I18"/>
  <c r="J7"/>
  <c r="J8"/>
  <c r="J9"/>
  <c r="J10"/>
  <c r="J11"/>
  <c r="J12"/>
  <c r="I8"/>
  <c r="I9"/>
  <c r="I10"/>
  <c r="I11"/>
  <c r="I12"/>
  <c r="I7"/>
  <c r="E49"/>
  <c r="E67"/>
  <c r="E12"/>
  <c r="K86" i="1"/>
  <c r="J86"/>
  <c r="I86"/>
  <c r="H86"/>
  <c r="G86"/>
  <c r="F86"/>
  <c r="E86"/>
  <c r="D86"/>
  <c r="K74"/>
  <c r="J74"/>
  <c r="I74"/>
  <c r="H74"/>
  <c r="G74"/>
  <c r="F74"/>
  <c r="E74"/>
  <c r="D74"/>
  <c r="I62"/>
  <c r="H62"/>
  <c r="G62"/>
  <c r="F62"/>
  <c r="E62"/>
  <c r="D62"/>
  <c r="G45"/>
  <c r="G46"/>
  <c r="G47"/>
  <c r="G48"/>
  <c r="G49"/>
  <c r="G44"/>
  <c r="F45"/>
  <c r="F46"/>
  <c r="F47"/>
  <c r="F48"/>
  <c r="F49"/>
  <c r="F44"/>
  <c r="F50" s="1"/>
  <c r="E45"/>
  <c r="E46"/>
  <c r="E47"/>
  <c r="E48"/>
  <c r="E49"/>
  <c r="E44"/>
  <c r="D45"/>
  <c r="D46"/>
  <c r="D47"/>
  <c r="D48"/>
  <c r="D49"/>
  <c r="D44"/>
  <c r="G33"/>
  <c r="G34"/>
  <c r="G35"/>
  <c r="G36"/>
  <c r="G37"/>
  <c r="G32"/>
  <c r="F32"/>
  <c r="F38" s="1"/>
  <c r="E33"/>
  <c r="E34"/>
  <c r="E35"/>
  <c r="E36"/>
  <c r="E37"/>
  <c r="E32"/>
  <c r="D33"/>
  <c r="D34"/>
  <c r="D35"/>
  <c r="D36"/>
  <c r="D37"/>
  <c r="D32"/>
  <c r="G21"/>
  <c r="G22"/>
  <c r="G23"/>
  <c r="G24"/>
  <c r="G25"/>
  <c r="G20"/>
  <c r="F21"/>
  <c r="F22"/>
  <c r="F23"/>
  <c r="F24"/>
  <c r="F25"/>
  <c r="F20"/>
  <c r="E21"/>
  <c r="E22"/>
  <c r="E24"/>
  <c r="E25"/>
  <c r="E20"/>
  <c r="D21"/>
  <c r="D22"/>
  <c r="D23"/>
  <c r="D24"/>
  <c r="D25"/>
  <c r="D20"/>
  <c r="D8"/>
  <c r="J8" s="1"/>
  <c r="E9"/>
  <c r="E10"/>
  <c r="E11"/>
  <c r="E12"/>
  <c r="E13"/>
  <c r="E8"/>
  <c r="D9"/>
  <c r="D10"/>
  <c r="D11"/>
  <c r="D12"/>
  <c r="D13"/>
  <c r="E50"/>
  <c r="H50"/>
  <c r="I50"/>
  <c r="D50"/>
  <c r="H38"/>
  <c r="I38"/>
  <c r="F14"/>
  <c r="G14"/>
  <c r="H14"/>
  <c r="I14"/>
  <c r="I91" i="5"/>
  <c r="I92"/>
  <c r="I93"/>
  <c r="I94"/>
  <c r="I95"/>
  <c r="I90"/>
  <c r="I96" s="1"/>
  <c r="E121"/>
  <c r="J91"/>
  <c r="J92"/>
  <c r="J93"/>
  <c r="J94"/>
  <c r="J90"/>
  <c r="E85"/>
  <c r="J56"/>
  <c r="J57"/>
  <c r="J58"/>
  <c r="J59"/>
  <c r="J60"/>
  <c r="J61"/>
  <c r="I57"/>
  <c r="I58"/>
  <c r="I59"/>
  <c r="I60"/>
  <c r="I61"/>
  <c r="I56"/>
  <c r="J21"/>
  <c r="J22"/>
  <c r="J23"/>
  <c r="J24"/>
  <c r="J25"/>
  <c r="J20"/>
  <c r="I21"/>
  <c r="I22"/>
  <c r="I23"/>
  <c r="I24"/>
  <c r="I25"/>
  <c r="I20"/>
  <c r="J26"/>
  <c r="J7"/>
  <c r="J8"/>
  <c r="J9"/>
  <c r="J10"/>
  <c r="J11"/>
  <c r="J6"/>
  <c r="I7"/>
  <c r="I8"/>
  <c r="I9"/>
  <c r="I10"/>
  <c r="I11"/>
  <c r="I6"/>
  <c r="I12"/>
  <c r="E113"/>
  <c r="E72"/>
  <c r="E15"/>
  <c r="E25" i="6"/>
  <c r="E51" i="5"/>
  <c r="E36"/>
  <c r="F35" i="2"/>
  <c r="G35"/>
  <c r="H35"/>
  <c r="I35"/>
  <c r="H13"/>
  <c r="F13"/>
  <c r="G13"/>
  <c r="I13"/>
  <c r="J9"/>
  <c r="K9"/>
  <c r="K11"/>
  <c r="J11"/>
  <c r="F26" i="1"/>
  <c r="K24"/>
  <c r="H26"/>
  <c r="I26"/>
  <c r="J21"/>
  <c r="J22"/>
  <c r="J23"/>
  <c r="J25"/>
  <c r="J24"/>
  <c r="K22"/>
  <c r="K10"/>
  <c r="K8"/>
  <c r="K11"/>
  <c r="K13"/>
  <c r="K12"/>
  <c r="K9"/>
  <c r="J10"/>
  <c r="J11"/>
  <c r="J13"/>
  <c r="J12"/>
  <c r="J9"/>
  <c r="K42" i="2"/>
  <c r="K44"/>
  <c r="G46"/>
  <c r="D26" i="1"/>
  <c r="J40" i="2"/>
  <c r="J42"/>
  <c r="J44"/>
  <c r="F46"/>
  <c r="J29"/>
  <c r="J31"/>
  <c r="J33"/>
  <c r="J18"/>
  <c r="J20"/>
  <c r="J22"/>
  <c r="G24"/>
  <c r="F24"/>
  <c r="K45" i="1"/>
  <c r="K46"/>
  <c r="K44"/>
  <c r="K47"/>
  <c r="K49"/>
  <c r="K48"/>
  <c r="J45"/>
  <c r="J47"/>
  <c r="J49"/>
  <c r="J48"/>
  <c r="K34"/>
  <c r="E38"/>
  <c r="K35"/>
  <c r="K36"/>
  <c r="J33"/>
  <c r="J34"/>
  <c r="J35"/>
  <c r="J37"/>
  <c r="J36"/>
  <c r="D24" i="2" l="1"/>
  <c r="E24"/>
  <c r="E13"/>
  <c r="E35"/>
  <c r="K8"/>
  <c r="D35"/>
  <c r="I13" i="6"/>
  <c r="I24"/>
  <c r="J40"/>
  <c r="I40"/>
  <c r="D46" i="2"/>
  <c r="J46" s="1"/>
  <c r="K24"/>
  <c r="J24"/>
  <c r="J13" i="6"/>
  <c r="K37" i="1"/>
  <c r="G38"/>
  <c r="J46"/>
  <c r="K35" i="2"/>
  <c r="J35"/>
  <c r="J13"/>
  <c r="D13"/>
  <c r="I60" i="6"/>
  <c r="J60"/>
  <c r="K13" i="2"/>
  <c r="J24" i="6"/>
  <c r="K62" i="1"/>
  <c r="J62"/>
  <c r="G50"/>
  <c r="J44"/>
  <c r="J50" s="1"/>
  <c r="K50"/>
  <c r="D38"/>
  <c r="J32"/>
  <c r="J38" s="1"/>
  <c r="J20"/>
  <c r="E14"/>
  <c r="D14"/>
  <c r="K33"/>
  <c r="E26"/>
  <c r="K32"/>
  <c r="K38" s="1"/>
  <c r="J26"/>
  <c r="K20"/>
  <c r="J14"/>
  <c r="K14"/>
  <c r="G26"/>
  <c r="K21"/>
  <c r="K25"/>
  <c r="J96" i="5"/>
  <c r="J62"/>
  <c r="I62"/>
  <c r="I26"/>
  <c r="E46" i="2"/>
  <c r="K40"/>
  <c r="K46" s="1"/>
  <c r="K26" i="1" l="1"/>
  <c r="J12" i="5"/>
</calcChain>
</file>

<file path=xl/sharedStrings.xml><?xml version="1.0" encoding="utf-8"?>
<sst xmlns="http://schemas.openxmlformats.org/spreadsheetml/2006/main" count="787" uniqueCount="291">
  <si>
    <t>No</t>
  </si>
  <si>
    <t>Prodi</t>
  </si>
  <si>
    <t>TM</t>
  </si>
  <si>
    <t>TE</t>
  </si>
  <si>
    <t>TS</t>
  </si>
  <si>
    <t>TB</t>
  </si>
  <si>
    <t>PK</t>
  </si>
  <si>
    <t>DK</t>
  </si>
  <si>
    <t>Penelitian DIPA</t>
  </si>
  <si>
    <t>Pengabdian DRPM</t>
  </si>
  <si>
    <t>Penelitian  DIPA</t>
  </si>
  <si>
    <t>Penelitian  DRPM</t>
  </si>
  <si>
    <t>Pengabdian  DIPA</t>
  </si>
  <si>
    <t>Pengabdian  DRPM</t>
  </si>
  <si>
    <t>Total</t>
  </si>
  <si>
    <t>Proposal</t>
  </si>
  <si>
    <t>Biaya</t>
  </si>
  <si>
    <t>Pengabdian DIPA</t>
  </si>
  <si>
    <t>2. Penelitian Poltekba 2016</t>
  </si>
  <si>
    <t>Total Biaya</t>
  </si>
  <si>
    <t>Jml Propsal</t>
  </si>
  <si>
    <t>TOTAL PENELITIAN</t>
  </si>
  <si>
    <t>Penelitian Mandiri/Hibah Lain</t>
  </si>
  <si>
    <t>Total Proposal</t>
  </si>
  <si>
    <t>Pengabdian Mandiri/Hibah Lain</t>
  </si>
  <si>
    <t>TOTAL PENGABDIAN</t>
  </si>
  <si>
    <t>1. Pengabdian Poltekba 2015</t>
  </si>
  <si>
    <t>2.Pengabdian Poltekba 2016</t>
  </si>
  <si>
    <t>3. Pengabdian Poltekba 2017</t>
  </si>
  <si>
    <t>1. Penelitian Poltekba 2015</t>
  </si>
  <si>
    <t>3. Penelitian Poltekba 2017</t>
  </si>
  <si>
    <t xml:space="preserve">4.  Penelitian Poltekba 2018 </t>
  </si>
  <si>
    <t>REKAPITULASI PELAKSANAAN PENELITIAN POLTEKBA DARI TAHUN 2015 SD SEKARANG</t>
  </si>
  <si>
    <t>REKAPITULASI PELAKSANAAN PENGABDIAN POLTEKBA DARI TAHUN 2015 SD SEKARANG</t>
  </si>
  <si>
    <t>Dana Disetujui</t>
  </si>
  <si>
    <t>Hadi Hermansyah, S.Si. M.Si</t>
  </si>
  <si>
    <t>Analisa Numerik Pengaruh Penyerapan Air Sungai Mahakam Terhadap Kekuatan Tarik Material Komposit Dengan Variasi Perbandingan Matriks Dan Hardener</t>
  </si>
  <si>
    <t>Sara Wibaning R, ST. M.Sc</t>
  </si>
  <si>
    <t>Pemanfaatan Material Lokal Pasir Samboja Di Wilayah Kalimantan Timur Dengan Glass Fiber Reinforced Polymer Jacketing Sebagai Upaya Peningkatan Kuat Tekan Beton</t>
  </si>
  <si>
    <t>Hadiyanto, ST. M.Eng</t>
  </si>
  <si>
    <t>Remote Controller Inverter 3 Phase Berbasis Mikrokontroller</t>
  </si>
  <si>
    <t>Candra Irawan, ST. M.Si</t>
  </si>
  <si>
    <t>Pengaruh Massa Adsorben, Lama Kontak dan Aktivasi Adsorben Menggunakan HCI Terhadap Efektivitas Penurunan Logam Bera (Fe) Dengan Menggunakan Abu Layang Sebagai Adsorben</t>
  </si>
  <si>
    <t>Maria Ulfah, ST. MT</t>
  </si>
  <si>
    <t>Aplikasi Jaringan Syaraf Tiruan Untuk Clustering Polutan Kimia Penyebab Pencemaran Udara</t>
  </si>
  <si>
    <t>Dra. Suharlena, MM</t>
  </si>
  <si>
    <t>Analisa Numerik Dengan D-H Parameter Serta Perancangan Model dan Simulasi Pergerakan Pada Excavator Backhoe Dengan Software Matlab 7.0</t>
  </si>
  <si>
    <t>Nur Vita Opu, Se. MM</t>
  </si>
  <si>
    <t>Perhitungan Biaya Unit Cost Mahasiswa Dengan Pendekatan Activity Based Costing Pada Politeknik Negeri Balikpapan</t>
  </si>
  <si>
    <t>Lilik Damayanti, SS. M.Hum</t>
  </si>
  <si>
    <t>Perbandingan Fungsi Dan Posisi Dari Preposisi Dalam Bahasa Inggris Dan Bahasa Indonesia (Linguistik Komparatif)</t>
  </si>
  <si>
    <t>Abdul Gafur, S.Pd. M.Pd</t>
  </si>
  <si>
    <t>Procedure Text Writing Assessed Through Portfolio Of The Fourth Semester Culinary Students In The State Polytechnics Of Balikpapan</t>
  </si>
  <si>
    <t>Mohamad Amin, S. Pd. T. M.P.Fis</t>
  </si>
  <si>
    <t>Pembangkit Listrik Tenaga Air Garam</t>
  </si>
  <si>
    <t>Randis, ST. MT</t>
  </si>
  <si>
    <t>Hadi Hermansyah, S. Si. M. Si</t>
  </si>
  <si>
    <t xml:space="preserve">Analisa Numerik Pengaruh Variasi Fraksi Volume Serat Terhadap Kekuatan Bending Material Komposit  Berpenguat Serat Pelepah Sawit Bermatrix Epoxy </t>
  </si>
  <si>
    <t>Analisis Minat dan Motivasi Dosen Politeknik Negeri Balikpapan Terhadap Penguasaan Bahasa Inggris (Penelitian Kualitatif-Kuantitatif)</t>
  </si>
  <si>
    <t>Asri Setiarini, SE. M. Si. Ak</t>
  </si>
  <si>
    <t>Analisis Pengaruh Kualitas Pelayanan Akademik Terhadap Kepuasan Mahasiswa di Politeknik Negeri Balikpapan</t>
  </si>
  <si>
    <t>Syahrul Karim, S. St. M. Sc</t>
  </si>
  <si>
    <t>Evaluasi Kegiatan Promosi Politeknik Negeri Balikpapan dalam Menjaring Mahasiswa Baru Periode 2013-2015</t>
  </si>
  <si>
    <t>Dra. Nawang Retno, M. Si</t>
  </si>
  <si>
    <t>Implementasi Pendidikan Karakter di Politeknik Negeri Balikpapan</t>
  </si>
  <si>
    <t>Hadiyanto, ST. M. Eng</t>
  </si>
  <si>
    <t>Evaluasi Intensitas Konsumsi Energi Listrik di Kampus Politeknik Negeri Balikpapan</t>
  </si>
  <si>
    <t>Hilmansyah, ST. MT</t>
  </si>
  <si>
    <t>Pemodelan Pembangkit Listrik Tenaga Angin Menggunakan Kendali PI</t>
  </si>
  <si>
    <t>Ali Abrar, S. SI. MT</t>
  </si>
  <si>
    <t>Membuat Raspberry PI Server untuk Materi Belajar Jaringan Komputer di Politeknik Negeri Balikpapan</t>
  </si>
  <si>
    <t>Fathur Zaini Rachman, ST. MT</t>
  </si>
  <si>
    <t>Aplikasi Sensor Ultrasonik Sebagai Navigasi Robot Penjejak Ruang Berbasis Mikrokontroler Arduino Uno R3</t>
  </si>
  <si>
    <t>Subur Mulyanto, S. Pd. MT</t>
  </si>
  <si>
    <t>Ramli, SE. MM</t>
  </si>
  <si>
    <t>Analisis Pengaruh Modal Kerja Terhadap Peningkatan Volume Usaha Koperasi Politeknik Balikpapan</t>
  </si>
  <si>
    <t>Perhitungan Pathloss Teknologi 4G Long Term Evolution (LTE)</t>
  </si>
  <si>
    <t>TOTAL</t>
  </si>
  <si>
    <t>Wahyu Anhar, ST. M. Eng</t>
  </si>
  <si>
    <t>Pengaruh Post-Treatment Pada Pendeposisian Diamond-Like Carbon Terhadap Sifat Kekerasan Permukaan Baja AISI 410</t>
  </si>
  <si>
    <t>Ida Bagus Dharmawan, ST. M. Si</t>
  </si>
  <si>
    <t>Analisis Pengaruh Penambahan Uap Air Pada Langkah Hisap Terhadap Konsumsi Bahan Bakar dan Kualitas Gas Buang pada Motor Bakar Bensin Empat Langkah Satu Silinder</t>
  </si>
  <si>
    <t>Karmila Achmad, ST. MT</t>
  </si>
  <si>
    <t>Pemanfaatan Material Lokal dengan Perkuatan CFRP untuk Penanganan Longsor di Wilayah Balikpapan Kalimantan Timur</t>
  </si>
  <si>
    <t>Mersianty, ST. MT</t>
  </si>
  <si>
    <t>Studi Kelayakan Pengadaan Infrastruktur Air Baku Kota Balikpapan</t>
  </si>
  <si>
    <t>Andi Sri Irtawaty, ST. M. Eng</t>
  </si>
  <si>
    <t>Implementasi Pengolahan Citra pada Analisis Ciri Bakteri Yogurt</t>
  </si>
  <si>
    <t>Nur Yanti, ST. MT</t>
  </si>
  <si>
    <t>Aplikasi Neural Network untuk Analisis Pengaruh Nutrien dan Lingkungan Terhadap Kecepatan Pertumbuhan Mikroba pada Fermentasi Tempe</t>
  </si>
  <si>
    <t>Tuatul Mahfud, S.Pd. M.Pd</t>
  </si>
  <si>
    <t>Analisis Hedonik dan Mutu Hedonik Chiffon Cake dengan Subtitusi Tepung Ubi Ungu</t>
  </si>
  <si>
    <t>Elisabeth Milaningrum, S.Pd. M.Pd</t>
  </si>
  <si>
    <t xml:space="preserve">Efektifitas Model Pembelajaran Kooperatif Round Table Terhadap Keterampilan Reading Comprehension pada TOEFL ditinjai dari Motivasi Belajar Mahasiswa Politeknik Negeri Balikpapan </t>
  </si>
  <si>
    <t>Totok Sulistyo, ST. MT</t>
  </si>
  <si>
    <t>Studi Akifer Bebas pada Dataran Aluvial Sungai dan Pantai Manggar</t>
  </si>
  <si>
    <t>Saiful Ghozi, S. Pd. M.Pd</t>
  </si>
  <si>
    <t>Analisis Survei Kebutuhan Kompetensi Tenaga Kerja Perbankan dan Keuangan, dan Minat Siswa SMA/SMK Terhadap Program Studi Perbankan dan Keuangan di Kalimantan Timur</t>
  </si>
  <si>
    <t>Zulkifli, ST. MT</t>
  </si>
  <si>
    <t>Analisa Pengaruh Absorpsi Air Laut Terhadap Kekuatan Tarik Komposit Serat Pelepah Sawit dengan Menerapkan Metode Numerik</t>
  </si>
  <si>
    <t xml:space="preserve">Judul </t>
  </si>
  <si>
    <t>Monitoring Infus Pasien Menggunakan Jaringan Sensor Nirkabel Pada Puskesmas Perawatan Karang Joang di Balikpapan</t>
  </si>
  <si>
    <t>Dr. Emil Azmanajaya, ST. MT</t>
  </si>
  <si>
    <t>Syahrul Karim, S.St. M.Sc</t>
  </si>
  <si>
    <t>Diversifikasi Ikan Teri Menjadi Produk Olahan Pangan Dalam Meningkatkan Kesejahteraan Nelayan Manggar</t>
  </si>
  <si>
    <t>Syahruddin, S.Pd. MT</t>
  </si>
  <si>
    <t>Upaya Bantuan Instalasi Penerangan Jalan Dengan Menggunakan Teknologi Pembangkit Listrik Tenaga Angin di Gunung Tembak Balikpapan</t>
  </si>
  <si>
    <t>Wahyu Anhar, ST. M.Eng</t>
  </si>
  <si>
    <t>Upaya Bantuan Pembinaan dan Penerapan Teknologi Panel Surya Sebagai Penerangan Masjid Nurul Hidayah RT.06 Kelurahan Jenebora Kecamatan Penajam Kabupaten Penajam Paser Utara</t>
  </si>
  <si>
    <t>Farida , M. Pd</t>
  </si>
  <si>
    <t>Pengolahan Buah Naga Merah (H. polyrhizus) menjadi Produk Pangan dalam Meningkatkan Kesejahteraan Petani Karang Joang Balikpapan</t>
  </si>
  <si>
    <t>Yogiana Mulyani, MM. Par</t>
  </si>
  <si>
    <t>Peningkatan Hygiene dan Sanitasi Pedagang Makanan dan Minuman di Lingkungan Kampus Politeknik Negeri Balikpapan</t>
  </si>
  <si>
    <t>Aplikasi Modul Mikrokontroller Arduino dengan Peripheral Multi Input-Multi Output sebagai Alat Praktik Jurusan Otomasi Industri Teknik Listrik pada SMK Negeri 1 Balikpapan</t>
  </si>
  <si>
    <t>Upaya Bantuan Pembinaan dan Peningkatan Teknologi Panel Surya Sebagai Penerangan Lingkungan Pondok Pesantren Darun Nafi Km.34 Samboja Kabupaten Kutai Kartanegara</t>
  </si>
  <si>
    <t>Penerapan Teknologi Pengolahan Air Bawah Tanah dengan Energy Alternatif di Panti Asuhan Al-Hasanah Km.24 Balikpapan</t>
  </si>
  <si>
    <t>Ida Suriana, SE. MM</t>
  </si>
  <si>
    <t>Penerapan Strategi UMKM dan Koperasi di Balikpapan Utara dalam Menjalin Hubungan dengan Perbankan</t>
  </si>
  <si>
    <t>Saiful Ghozi, S.Pd. M.Pd</t>
  </si>
  <si>
    <t>Peningkatan Kompetensi Guru Matematika SMK dalam Pemberdayaan ICT Melalui Aplikasi Geogebra 5 dan Autograph Berbasis Lesson Study Kabupaten Penajam Paser Utara</t>
  </si>
  <si>
    <t>PENGABDIAN DANA DIPA POLTEKBA</t>
  </si>
  <si>
    <t>PENGABDIAN DRPM KEMENRISTEKDIKTI</t>
  </si>
  <si>
    <t>PRODI</t>
  </si>
  <si>
    <t xml:space="preserve">4.  Pengabdian Poltekba 2018 </t>
  </si>
  <si>
    <r>
      <t xml:space="preserve">Analisa Nilai Reliability Material Komposit Serat Pelepah Sawit Bermatriks </t>
    </r>
    <r>
      <rPr>
        <i/>
        <sz val="11"/>
        <color theme="1"/>
        <rFont val="Times New Roman"/>
        <family val="1"/>
      </rPr>
      <t>Epoxy</t>
    </r>
    <r>
      <rPr>
        <sz val="11"/>
        <color theme="1"/>
        <rFont val="Times New Roman"/>
        <family val="1"/>
      </rPr>
      <t xml:space="preserve"> dengan Menggunakan Distribusi </t>
    </r>
    <r>
      <rPr>
        <i/>
        <sz val="11"/>
        <color theme="1"/>
        <rFont val="Times New Roman"/>
        <family val="1"/>
      </rPr>
      <t>Weibull</t>
    </r>
  </si>
  <si>
    <t>Hadi Hermansyah, S.Si., M.Si</t>
  </si>
  <si>
    <r>
      <t xml:space="preserve">Implementasi Jaringan Sensor Nirkabel </t>
    </r>
    <r>
      <rPr>
        <i/>
        <sz val="11"/>
        <color theme="1"/>
        <rFont val="Times New Roman"/>
        <family val="1"/>
      </rPr>
      <t>Zigbee</t>
    </r>
    <r>
      <rPr>
        <sz val="11"/>
        <color theme="1"/>
        <rFont val="Times New Roman"/>
        <family val="1"/>
      </rPr>
      <t xml:space="preserve"> Menggunakan Topologi Mesh pada Monitoring dan Kendali Perangkat Ruang</t>
    </r>
  </si>
  <si>
    <t>Fathur Zaini R, S.T., M.T</t>
  </si>
  <si>
    <t>Karmila Achmad, S.T., M.T</t>
  </si>
  <si>
    <t>Andi Sri Irtawaty, S.T., M.Eng</t>
  </si>
  <si>
    <t>Dra. Nawang Retno D, M. Si</t>
  </si>
  <si>
    <t>Tuatul Mahfud, M.Pd</t>
  </si>
  <si>
    <t>Qory Hidayati, S.T., M.T</t>
  </si>
  <si>
    <t>Syahrul Karim, S.St., M.Sc</t>
  </si>
  <si>
    <t>Saiful Ghozi, S.Pd., M.Pd</t>
  </si>
  <si>
    <t>Randis, S.T., M.T</t>
  </si>
  <si>
    <t>Elisabeth Milaningrum, S.Pd., M.Pd</t>
  </si>
  <si>
    <t>Drs. Armin, M.T</t>
  </si>
  <si>
    <t>Wahyu Anhar, S.T., M.Eng</t>
  </si>
  <si>
    <t>Zulkifli, S.T., M.T</t>
  </si>
  <si>
    <t>Ida Suriana, S.E., M.M</t>
  </si>
  <si>
    <t>Farida, M.Pd</t>
  </si>
  <si>
    <t>Pengujian Daya Pancar Antena Yagi terhadap Empat Jenis Antena Penerima</t>
  </si>
  <si>
    <t>Peran Paguyuban Dalam Integrasi Sosial (Studi Kasus  di Kota Balikpapan)</t>
  </si>
  <si>
    <t>Pengembangan Wisata Kuliner Berbasis Komunitas : Peran Komunitas Foodies dalam Pengembangan  Wisata Kuliner  Berkelanjutan di Balikpapan</t>
  </si>
  <si>
    <t>Sistem Kendali Cerdas Robot Hexapod Pemadam Api dan Penghindar Rintangan</t>
  </si>
  <si>
    <t>Evaluasi Partisipasi Masyarakat dalam Mendukung Kepariwisataan Balikpapan : Kelompok Sadar Wisata (POKDARWIS)</t>
  </si>
  <si>
    <t>Analisis Keputusan Nasabah dalam Menabung: Penerapan Regresi Logistik Studi Kasus pada Bank  BRI Syariah Cabang Balikpapan</t>
  </si>
  <si>
    <t>Sentralisasi Otentifikasi Pengguna dan Pengelolaan Sumber Daya Jaringan Komputer Politeknik Negeri Balikpapan Menggunakan Active Directory Domain Services Windows Server 2012 R2</t>
  </si>
  <si>
    <t>Analisa Pengaruh Perlakuan Alkali Pada Serat Terhadap Kekuatan Tarik Komposit Serat Sabut Kelapa Bermatriks Epoxy</t>
  </si>
  <si>
    <t>Usaha Kecil dalam Kemampuan dan Pemanfaatan Kredit Sebagai Upaya Pengembangan Usaha di Kota Balikpapan</t>
  </si>
  <si>
    <t xml:space="preserve">Kuat Tekan Mortar dan Silinder Beton padaPerpaduan 
Material Lokal Pasir Samboja dengan Pasir Palu
</t>
  </si>
  <si>
    <t>Analisis Pengaruh Variasi Diameter Propeller Terhadap Gaya Dorong (Thrust Force) Pada Quadcopter</t>
  </si>
  <si>
    <t>Menerapkan Guided Writing Pada Teks Narasi untuk Meningkatkan Writing Skill Mahasiswa Politeknik Negeri Balikpapan</t>
  </si>
  <si>
    <t>Pengaruh Post-Treatment Terhadap Lapisan Nitridasi Pada Permukaan Thrust Washer Differential</t>
  </si>
  <si>
    <t>Pembuatan Jelly Menggunakan Daun Kacapiring  (Gardenia Augusta Merr) untuk Menambah Variasi Kuliner Kota Balikpapan</t>
  </si>
  <si>
    <t>RANCANG BANGUN SISTEM MONITORING GAS PADA TEMPAT PEMBUANGAN AKHIR (TPA) BERBASIS IOT</t>
  </si>
  <si>
    <t>RANCANG BANGUN ALAT UKUR GAYA DORONG DAN KECEPATAN PUTARAN MOTOR BRUSHLESS</t>
  </si>
  <si>
    <t>RANCANG BANGUN APLIKASI MATERI DAN ALAT BELAJAR (LEARNING MATERIALS AND TOOLS) GEOMATIKA BERBASIS ANDROID</t>
  </si>
  <si>
    <t xml:space="preserve">EVALUASI FAKTOR-FAKTOR YANG MEMPENGARUHI KEPUASAN PENGGUNA SISTEM INFORMASI AKADEMIK ONLINE DI POLITEKNIK NEGERI BALIKPAPAN </t>
  </si>
  <si>
    <t>PENGEMBANGAN PRINSIP 3R DAN 6C DALAM PENYALURAN KREDIT KOMERSIAL DAN KONSUMER UNTUK MEMINIMALISIR NON PERFORMANCE LOAN DAN PENINGKATAN PROFITABILITAS (STUDI KASUS PADA PT.BANK TABUNGAN NEGARA,TBK.,CABANG BALIKPAPAN)</t>
  </si>
  <si>
    <t>PENGEMBANGAN RESEP BERBAHAN DASAR PARE SEBAGAI MENU DIET KHUSUS PENDERITA DIABETES MELITUS DI RUMAH SAKIT</t>
  </si>
  <si>
    <t xml:space="preserve">PENERAPAN HACCP (HAZARD ANALYSIS CRITICAL CONTROL  POINT) PADA PEMBUATAN PERMEN JELLY NANAS (ANANAS COMOSUS L. </t>
  </si>
  <si>
    <t>PERBEDAAN PENILAIAN PERSEPSI WISATAWAN DOMESTIK TERHADAP KUALITAS LAYANAN PENGELOLAH OBJEK WISATA : STUDI KASUS PANTAI MANGGAR  DENGAN LAMARU DI KOTA BALIKPAPAN</t>
  </si>
  <si>
    <t xml:space="preserve">RANCANG BANGUN SISTEM SMART GARDEN BERBASIS INTERNET OF THING (IOT)   </t>
  </si>
  <si>
    <t>RANCANG BANGUN MODUL DAN ALAT BELAJAR INTERNET OF THINGS (IOT) SEBAGAI PROTOTYPE IMPLEMENTASI REVOLUSI INDUSTRI 4.0</t>
  </si>
  <si>
    <t>MODIFIKASI MUFFLER DALAM UPAYA PENGHEMATAN BAHAN BAKAR DAN MENGURAI EMISI GAS BUANG PADA MOTOR BENSIN SATU SILINDER</t>
  </si>
  <si>
    <t>MENANGKAL  RADIKALISME  DI PERGURUAN TINGGI</t>
  </si>
  <si>
    <t>PENGELOLAAN SUMBER DAYA MANUSIA PADA USAHA KECIL OLEH-OLEH KHAS BALIKPAPAN DI BALIKPAPAN</t>
  </si>
  <si>
    <t>ANALISA EFEK PERLAKUAN H2O2 PADA SERAT TERHADAP KEKUATAN MEKANIK KOMPOSIT SERAT SABUT KELAPA BERMATRIKS EPOXY.</t>
  </si>
  <si>
    <t>OPTIMASI JARINGAN 4G LTE (LONG TERM EVOLUTION) PADA KOTA BALIKPAPAN</t>
  </si>
  <si>
    <t>DETERMINASI KREDIT PERBANKAN DI SEKTOR PERTAMBANGAN: STUDI KASUS  ANALISIS DATA PANEL PROPINSI KALIMANTAN TIMUR</t>
  </si>
  <si>
    <t>PENGEMBANGAN MATERI ESP (ENGLISH FOR SPECIFIC  PURPOSES) UNTUK MAHASISWA POLITEKNIK NEGERI BALIKPAPAN BERBASIS  INQUIRY- BASED LANGUAGE LEARNING</t>
  </si>
  <si>
    <t xml:space="preserve">PENGARUH PH, KONSENTRASI DAN AKTIVASI ADSORBEN MENGGUNAKAN HCL TERHADAP EFEKTIVITAS PENURUNAN LOGAM BERAT (FE) DENGAN MENGGUNAKAN ABU LAYANG SEBAGAI ADSORBEN. </t>
  </si>
  <si>
    <t>RANCANG BANGUN TOMBOL PANIK UNTUK MEMBERI INFORMASI DAERAH BENCANA KEBAKARAN KEPADA DINAS PEMADAM KEBAKARAN</t>
  </si>
  <si>
    <t xml:space="preserve">PETA POTENSI PANGAN LOKAL UNGGULAN  KOTA BALIKPAPAN </t>
  </si>
  <si>
    <t xml:space="preserve">SISTEM KENDALI KESTABILAN TERBANG ROBOT PENJELAJAH UDARA (QUADCOPTER)
MENGGUNAKAN PID-FUZZY
</t>
  </si>
  <si>
    <t xml:space="preserve">RANCANG BANGUN SISTEM DAUR ULANG MINYAK GORENG BEKAS MENJADI MINYAK GORENG JERNIH DAN BIODISEL MENGGUNAKAN ARDUINO UNO MIKROKONTROLLER ATMEGA 328 
BERBASIS ALGORITMA FUZZY LOGIC
</t>
  </si>
  <si>
    <t>ANALISIS PENGGUNAAN SIMILES DAN METAPHORS PADA NOVEL BERJUDUL Â€ŒHARD TIMEÂ€ SEBAGAI TULISAN DESKRIPTIF</t>
  </si>
  <si>
    <t>Nur Yanti, S.T., M.T</t>
  </si>
  <si>
    <t>Fathur Zaini Rachman, S.T., M.T.</t>
  </si>
  <si>
    <t>Randis, S.T., M.T.</t>
  </si>
  <si>
    <t>Totok Sulistyo, S.T., M.T.</t>
  </si>
  <si>
    <t>Erick Sorongan, S.T., M.Eng.</t>
  </si>
  <si>
    <t>Drs.Totok Ismawanto, MM.Pd.</t>
  </si>
  <si>
    <t>Praseptia Gardiarini, S.Gz, M.Ph</t>
  </si>
  <si>
    <t>Nur Amaliah, S.TP., M.Si.</t>
  </si>
  <si>
    <t>Syahrul Karim, S.S.T., M.Sc.</t>
  </si>
  <si>
    <t>Nurwahidah Jamal, S.T., M.T.</t>
  </si>
  <si>
    <t>Ali Abrar, S.Si., M.T.</t>
  </si>
  <si>
    <t>Hadiyanto, S.T., M. Eng.</t>
  </si>
  <si>
    <t>Basri Dahlan, S.Ag., M.Pd.I.</t>
  </si>
  <si>
    <t>Ramli, S.E., M.M.</t>
  </si>
  <si>
    <t>Lilik Damayanti, S.S., M.Hum.</t>
  </si>
  <si>
    <t>Ida Bagus Dharmawan, S.T., M.Si.</t>
  </si>
  <si>
    <t>Maria Ulfah, S.T., M.T.</t>
  </si>
  <si>
    <t>Saiful Ghozi, S.Pd., M.Pd.</t>
  </si>
  <si>
    <t>Elisabeth Milaningrum, S.Pd., M.Pd.</t>
  </si>
  <si>
    <t>Candra Irawan, S.T., M.Si.</t>
  </si>
  <si>
    <t>Mohamad Amin, S.Pd.</t>
  </si>
  <si>
    <t>Gozali, S.Pd., M.Pd.</t>
  </si>
  <si>
    <t>Ketua Tim</t>
  </si>
  <si>
    <t>Judul</t>
  </si>
  <si>
    <t>Dana</t>
  </si>
  <si>
    <r>
      <t xml:space="preserve">Pengaruh Arah Serat </t>
    </r>
    <r>
      <rPr>
        <i/>
        <sz val="11"/>
        <color theme="1"/>
        <rFont val="Times New Roman"/>
        <family val="1"/>
      </rPr>
      <t>Carbon Fiber Reinforced Polymer</t>
    </r>
    <r>
      <rPr>
        <sz val="11"/>
        <color theme="1"/>
        <rFont val="Times New Roman"/>
        <family val="1"/>
      </rPr>
      <t xml:space="preserve"> Terhadap Kuat Tekan Beton Normal Menggunakan Material Lokal Pasir Samboja di Wilayah Kalimantan Timur</t>
    </r>
  </si>
  <si>
    <r>
      <t xml:space="preserve">Rancang Bangun </t>
    </r>
    <r>
      <rPr>
        <i/>
        <sz val="11"/>
        <color theme="1"/>
        <rFont val="Times New Roman"/>
        <family val="1"/>
      </rPr>
      <t xml:space="preserve">Quadcopter </t>
    </r>
    <r>
      <rPr>
        <sz val="11"/>
        <color theme="1"/>
        <rFont val="Times New Roman"/>
        <family val="1"/>
      </rPr>
      <t>Sebagai Alat Pemantau Titik Koordinat Api Dengan Menggunakan GPS Sebagai Upaya Penanggulangan Kebakaran Hutan</t>
    </r>
  </si>
  <si>
    <r>
      <t>Upaya Peningkatan Kualitas Biogas dari Sampah Organik Sebagai Sumber Energi Pembangkit Listrik Melalui</t>
    </r>
    <r>
      <rPr>
        <i/>
        <sz val="11"/>
        <color theme="1"/>
        <rFont val="Times New Roman"/>
        <family val="1"/>
      </rPr>
      <t xml:space="preserve"> Flash Point Test</t>
    </r>
  </si>
  <si>
    <r>
      <t xml:space="preserve">Analisis Kesalahan Terhadap Penggunaan </t>
    </r>
    <r>
      <rPr>
        <i/>
        <sz val="11"/>
        <color theme="1"/>
        <rFont val="Times New Roman"/>
        <family val="1"/>
      </rPr>
      <t>Simple Past tense</t>
    </r>
    <r>
      <rPr>
        <sz val="11"/>
        <color theme="1"/>
        <rFont val="Times New Roman"/>
        <family val="1"/>
      </rPr>
      <t xml:space="preserve"> Pada Mahasiswa Semester Dua jurusan Tata Boga di Politeknik Negeri Balikpapan</t>
    </r>
  </si>
  <si>
    <t>PENELITIAN DIPA POLTEKBA</t>
  </si>
  <si>
    <t>PENELITIAN DRPM</t>
  </si>
  <si>
    <t>Peta Kompetensi Soft Skill Program Pemagangan (Apprenticeship Programe) di Industri Perhotelan Balikpapan</t>
  </si>
  <si>
    <t>Pengaruh Proses Annealing Terhadap Angka Kekerasan Dan Struktur Mikro Pada Komponen Thrust Washer Differential</t>
  </si>
  <si>
    <t>Pengembangan Materi Pembelajaran  Matematika Teknik Dengan Pendekatan Problem-Centered Learning Berbasis Aplikasi Autograph  di Politeknik Negeri Balikpapan</t>
  </si>
  <si>
    <t xml:space="preserve">Rancang bangun robot terbang quadcopter sebagai alat pemadam kebakaran </t>
  </si>
  <si>
    <t xml:space="preserve">RANCANG BANGUN SISTEM KENDALI DAN MONITORING AKSES RUANGAN DENGAN MENGGUNAKAN FINGERPRINT MELALUI JARINGAN SENSOR NIRKABEL </t>
  </si>
  <si>
    <t>Analisa Pengaruh Perlakuan Alkali Dan Perendaman Pada Bahan Bakar Solar Terhadap Kekuatan Tarik Komposit Serat Pelepah Sawit Dengan Menerapkan Metode Numerik</t>
  </si>
  <si>
    <t xml:space="preserve">MATERIAL PROCESS: ANALISIS PARTICIPANT
PADA ARTIKEL JAKARTA POST   “ALL THE SINGLE, WORKING MOTHERS”
(PENDEKATAN FUNCTIONAL GRAMMAR)
</t>
  </si>
  <si>
    <t xml:space="preserve"> TUATUL MAHFUD S.Pd, M.Pd</t>
  </si>
  <si>
    <t xml:space="preserve"> WAHYU ANHAR </t>
  </si>
  <si>
    <t xml:space="preserve"> SAIFUL GHOZI S.Pd, M.Pd</t>
  </si>
  <si>
    <t xml:space="preserve"> RANDIS S.T, M.T</t>
  </si>
  <si>
    <t xml:space="preserve"> LILIK DAMAYANTI S.S., M.Hum</t>
  </si>
  <si>
    <t xml:space="preserve"> FATHUR ZAINI RACHMAN S.T, M.T</t>
  </si>
  <si>
    <t xml:space="preserve"> HADI HERMANSYAH S.Si, M.Si</t>
  </si>
  <si>
    <t>PROPOSAL</t>
  </si>
  <si>
    <t>DANA</t>
  </si>
  <si>
    <t>JUMLAH</t>
  </si>
  <si>
    <t>Pengaruh Kawat Galvanis pada Beton Serat dengan Menggunakan Material Lokal Pasir Samboja Kalimantan Timur</t>
  </si>
  <si>
    <t>Rancang Bangun Smart Home Berbasis Arduino Menggunakan Teknologi Nirkabel</t>
  </si>
  <si>
    <t>Hadi Hermansyah, S.Si, M.Si</t>
  </si>
  <si>
    <t>Syahrul Karim, M.Sc</t>
  </si>
  <si>
    <t>Qory Hidayati, S.T.M.T</t>
  </si>
  <si>
    <t>5.  Penelitian Poltekba 2019</t>
  </si>
  <si>
    <t>6.  Penelitian Poltekba 2020</t>
  </si>
  <si>
    <t>7.  Penelitian Poltekba 2021</t>
  </si>
  <si>
    <t>PENELITIAN 2015</t>
  </si>
  <si>
    <t>PENELITIAN 2016</t>
  </si>
  <si>
    <t>PENELITIAN 2017</t>
  </si>
  <si>
    <t>PENELITIAN 2018</t>
  </si>
  <si>
    <t>PENGABDIAN 2015</t>
  </si>
  <si>
    <t>PENGABDIAN 2017</t>
  </si>
  <si>
    <r>
      <rPr>
        <i/>
        <sz val="11"/>
        <color theme="1"/>
        <rFont val="Times New Roman"/>
        <family val="1"/>
      </rPr>
      <t>Water Treatment Plant</t>
    </r>
    <r>
      <rPr>
        <sz val="11"/>
        <color theme="1"/>
        <rFont val="Times New Roman"/>
        <family val="1"/>
      </rPr>
      <t xml:space="preserve"> Untuk Air Bersih Pada Pesantren Darun Nafi' Jalan Soekarno Hatta Km.34 Balikpapan Kalimantan Timur</t>
    </r>
  </si>
  <si>
    <r>
      <t xml:space="preserve">Penyediaan </t>
    </r>
    <r>
      <rPr>
        <i/>
        <sz val="11"/>
        <color theme="1"/>
        <rFont val="Times New Roman"/>
        <family val="1"/>
      </rPr>
      <t>Water Treatment Plant</t>
    </r>
    <r>
      <rPr>
        <sz val="11"/>
        <color theme="1"/>
        <rFont val="Times New Roman"/>
        <family val="1"/>
      </rPr>
      <t xml:space="preserve"> Air Bersih pada Mesjid Al Hidayah Jl. Prona 1 Gg. 1 Rt. 25 Sepinggan Raya Balikpapan Kalimantan Timur</t>
    </r>
  </si>
  <si>
    <t>PENGABDIAN 2018</t>
  </si>
  <si>
    <t>PENGABDIAN DANA MANDIRI</t>
  </si>
  <si>
    <t>PENGABDIAN 2016</t>
  </si>
  <si>
    <t>Pengembangan Produk Olahan Buah Mangrove Jenis Api-Api (Avicenna Spp) di Kelompok Kreasi Mangrove Lestari Kelurahan Margomulyo Balikpapan</t>
  </si>
  <si>
    <t xml:space="preserve">Implementasi Pemasaran Media Online dalam Meningkatkan Jumlah Penjualan Produk-produk UMKM Binaan Politeknik Negeri Balikpapan </t>
  </si>
  <si>
    <t xml:space="preserve">Peningkatan Kemampuan Guru SMK Balikpapan di bidang
Programmable logic Controller Berbasis Mikrokontroler
</t>
  </si>
  <si>
    <t xml:space="preserve">Peningkatan Kompetensi Guru dengan Pemanfaatan 
ICT Melalui Aplikasi Proteus di SMK Setia Budi Balikpapan
</t>
  </si>
  <si>
    <t xml:space="preserve">Pengembangan Variasi olahan Buah Naga Merah 
Menjadi Produk Pangan dalam Meningkatkan 
Kesejahteraan Petani Karang Joang
</t>
  </si>
  <si>
    <t>Maria Ulfah. S.T., M.T</t>
  </si>
  <si>
    <t>Ria Setyawati, M.Pd</t>
  </si>
  <si>
    <t>Lilik Damayanti, S.S., M.Hum</t>
  </si>
  <si>
    <t xml:space="preserve">Patria Rahmawaty, S.Psi.,M.MPd, </t>
  </si>
  <si>
    <t xml:space="preserve">Basic English Untuk Pengajar di Pondok Pesantren  Darun 
Nafi Km. 34 Samboja-Kuta Kartanegara
Nafi Km. 34 Samboja-Kuta Kartanegara
</t>
  </si>
  <si>
    <t>Peningkatan Kompetensi Dalam Bidang Mikrokrontroler Berbasis Arduino di SMK Pangeran Antasari Balikpapan</t>
  </si>
  <si>
    <t>Pengenalan Arduino Berbasis Mikrokontroler Pada SMK Airlangga Balikpapan</t>
  </si>
  <si>
    <t>Pemanfaatan Arduino Dalam Peningkatan Kompetensi Siswa/Siswi SMK Negeri 2 Balikpapan Jurusan Rekayasa Perangkat Lunak</t>
  </si>
  <si>
    <t>Pelatihan Dasar Arduino Dalam Sistem Kendali Pada Sekolah Menengah Kejuruan Kartika V1 Balikpapan</t>
  </si>
  <si>
    <t>Pengenalan Dalam Mempelajari Pemrograman Arduino Kepada Siswa/I SMK Negeri 3 Balikpapan</t>
  </si>
  <si>
    <t>Implementasi Bimbingan Tata Kelola Keuangan Yang Akuntanbel Dalam Penyusunan Laporan Keuangan Berbasis Akrual Pada Koperasi SDL. YBBBSU Balikpapan</t>
  </si>
  <si>
    <t>Penerapan Teknologi Pengolahan Air Bawah Tanah Dengan Metoda Filtrasi Alternatif pada Kelompok Swadaya Masyarakat Tumpuan Rakyat (Ksm Thr) Balikpapan</t>
  </si>
  <si>
    <t>Penerapan Lampu Penerangan Lingkungan Berbasis Solar Cell Pada Lingkungan Gedung Serbaguna Rt. 25 Kelurahan Sepinggan Baru  Balikpapan</t>
  </si>
  <si>
    <t>Pendampingan Himpaudi Kaltim Dalam Pengelolaan Administrasi Keanggotaan Berbasis Teknologi Informasi dan Telekomunikasi</t>
  </si>
  <si>
    <t>Penerapan Learning Management System (LMS) Moodle untuk Meningkatkan Hasil Belajar Siswa SMK Negeri 6 Balikpapan</t>
  </si>
  <si>
    <t>Diversifikasi Produk Pangan Olahan Berbasis Pepaya dalam Meningkatkan Kesejahteraan Masyarakat Kelurahan Karang Joang Balikpapan Kalimantan Timur</t>
  </si>
  <si>
    <t>Pengolahan Bahan Baku Air Bersih Siap Konsumsi di LKSA Al Muhajirin Manggar Kota Balikpapan</t>
  </si>
  <si>
    <t xml:space="preserve">Peningkatan Kemampuan Bahasa Inggris Guru Dan Karyawan SMKN 4 Balikpapan Melalui TOEFL Preparation Class </t>
  </si>
  <si>
    <t xml:space="preserve">Rancang Bangun Penjernih Air Tanah Menggunakan Media Zeolit, Karbon Aktif dan Pasir Silika untuk Mengurangi Kadar Parameter Air Bersih </t>
  </si>
  <si>
    <t>Membangun Jiwa Enterpreneurship Santri dan Santriwati Pondok Pesantren Mujahidin Balikpapan</t>
  </si>
  <si>
    <t xml:space="preserve">Otomatisasi Penyiraman dan Pemupukan Tanaman Berbasis Arduino untuk Meningkatkan Produktivitas Budidaya Tanaman </t>
  </si>
  <si>
    <t xml:space="preserve">Pemanfaatan Media Pembelajaran Multimedia Berbasis Aplikasi I Spring Untuk Peningkatan Kualitas Teaching Method Pada Guru Smk Di Balikpapan </t>
  </si>
  <si>
    <t xml:space="preserve">Penerapan Kesehatan Keselamatan Kerja (K3) Di UMKM Laundry Balikpapan </t>
  </si>
  <si>
    <t>Yogiana Mulyani, M.M., Par</t>
  </si>
  <si>
    <t>Nurwahidah Jamal, S.T., M.T</t>
  </si>
  <si>
    <t>Erick Sorongan, S.T., M.Eng</t>
  </si>
  <si>
    <t>Gozali, S.Pd., M.Pd</t>
  </si>
  <si>
    <t>Mersianty, S.T., M.T</t>
  </si>
  <si>
    <t>Candra Irawan, S.T., M.Si</t>
  </si>
  <si>
    <t>Nur Amaliah, S.TP., M.Si</t>
  </si>
  <si>
    <t>Mohamad Amin, S.Pd.T., M. PFis</t>
  </si>
  <si>
    <t>Totok Sulistyo, S.T., M.T</t>
  </si>
  <si>
    <t>Nur Vita Opu, S.E., M.M</t>
  </si>
  <si>
    <t xml:space="preserve">Analisa Nilai Reliability Material Komposit Serat Sabuk Kelapa Bermatriks Epoxy dan Pengaruh Perlakuan Alkali Dengan Menggunakan Distribusi Weibull </t>
  </si>
  <si>
    <t xml:space="preserve">Kajian Pengembangan Teluk Balikpapan Berbasis Pariwisata Berkelanjutan </t>
  </si>
  <si>
    <t>IMPLEMENTASI ULTRASONIK LEVEL DETEKTOR PADA SISTEM TELEMETRI MONITORING LEVEL TANGKI SPBU</t>
  </si>
  <si>
    <t>Rancang Bangun Smart Home Berbasis</t>
  </si>
  <si>
    <t>JUDUL PENGABDIAN POLTEKBA UPDATE 7 JUNI 2018</t>
  </si>
  <si>
    <t>UPDATE : 7 Juni 2018</t>
  </si>
  <si>
    <t>JUDUL PENELITIAN POLTEKBA UPDATE 7 JUNI 2018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</si>
</sst>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[$IDR]\ * #,##0_);_([$IDR]\ * \(#,##0\);_([$IDR]\ * &quot;-&quot;_);_(@_)"/>
    <numFmt numFmtId="165" formatCode="[$IDR]\ #,##0"/>
    <numFmt numFmtId="166" formatCode="_([$Rp-421]* #,##0_);_([$Rp-421]* \(#,##0\);_([$Rp-421]* &quot;-&quot;_);_(@_)"/>
    <numFmt numFmtId="167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3" tint="-0.249977111117893"/>
      <name val="Times New Roman"/>
      <family val="1"/>
    </font>
    <font>
      <sz val="11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/>
    <xf numFmtId="0" fontId="4" fillId="0" borderId="0" xfId="0" applyFont="1" applyBorder="1" applyAlignment="1"/>
    <xf numFmtId="43" fontId="4" fillId="0" borderId="0" xfId="1" applyFont="1" applyBorder="1" applyAlignment="1">
      <alignment horizontal="right"/>
    </xf>
    <xf numFmtId="0" fontId="4" fillId="0" borderId="0" xfId="0" applyFont="1" applyFill="1" applyBorder="1" applyAlignment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3" fontId="4" fillId="0" borderId="1" xfId="1" applyFont="1" applyBorder="1" applyAlignment="1">
      <alignment horizontal="right" vertical="top"/>
    </xf>
    <xf numFmtId="0" fontId="4" fillId="0" borderId="1" xfId="0" applyFont="1" applyBorder="1" applyAlignment="1"/>
    <xf numFmtId="43" fontId="4" fillId="0" borderId="1" xfId="1" applyFont="1" applyBorder="1" applyAlignment="1">
      <alignment horizontal="right"/>
    </xf>
    <xf numFmtId="0" fontId="4" fillId="0" borderId="1" xfId="0" applyFont="1" applyFill="1" applyBorder="1" applyAlignment="1"/>
    <xf numFmtId="0" fontId="4" fillId="0" borderId="1" xfId="0" applyFont="1" applyBorder="1"/>
    <xf numFmtId="0" fontId="0" fillId="0" borderId="0" xfId="0" applyFont="1"/>
    <xf numFmtId="0" fontId="4" fillId="0" borderId="0" xfId="0" applyFont="1" applyAlignment="1"/>
    <xf numFmtId="0" fontId="6" fillId="0" borderId="1" xfId="0" applyFont="1" applyBorder="1" applyAlignment="1">
      <alignment horizontal="left" vertical="top"/>
    </xf>
    <xf numFmtId="0" fontId="4" fillId="0" borderId="0" xfId="0" applyFont="1" applyBorder="1"/>
    <xf numFmtId="43" fontId="4" fillId="0" borderId="1" xfId="1" applyFont="1" applyBorder="1"/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166" fontId="1" fillId="0" borderId="0" xfId="0" applyNumberFormat="1" applyFont="1"/>
    <xf numFmtId="0" fontId="6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9" fillId="0" borderId="0" xfId="0" applyFont="1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/>
    <xf numFmtId="43" fontId="4" fillId="2" borderId="0" xfId="1" applyFont="1" applyFill="1" applyBorder="1" applyAlignment="1">
      <alignment horizontal="right"/>
    </xf>
    <xf numFmtId="0" fontId="1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 applyBorder="1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2" borderId="0" xfId="0" applyFont="1" applyFill="1" applyBorder="1" applyAlignment="1">
      <alignment horizontal="left" vertical="top"/>
    </xf>
    <xf numFmtId="0" fontId="0" fillId="0" borderId="0" xfId="0" applyFont="1" applyAlignment="1"/>
    <xf numFmtId="0" fontId="4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3" fontId="4" fillId="0" borderId="0" xfId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vertical="top" wrapText="1"/>
    </xf>
    <xf numFmtId="43" fontId="1" fillId="0" borderId="0" xfId="1" applyFont="1" applyBorder="1" applyAlignment="1">
      <alignment horizontal="right"/>
    </xf>
    <xf numFmtId="43" fontId="1" fillId="0" borderId="0" xfId="0" applyNumberFormat="1" applyFont="1" applyAlignment="1"/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43" fontId="0" fillId="0" borderId="0" xfId="0" applyNumberForma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166" fontId="1" fillId="0" borderId="0" xfId="0" applyNumberFormat="1" applyFont="1" applyBorder="1"/>
    <xf numFmtId="43" fontId="4" fillId="0" borderId="1" xfId="1" applyFont="1" applyFill="1" applyBorder="1"/>
    <xf numFmtId="43" fontId="1" fillId="0" borderId="1" xfId="1" applyFont="1" applyBorder="1"/>
    <xf numFmtId="43" fontId="4" fillId="0" borderId="0" xfId="1" applyFont="1" applyBorder="1"/>
    <xf numFmtId="43" fontId="1" fillId="0" borderId="0" xfId="1" applyFont="1" applyBorder="1"/>
    <xf numFmtId="43" fontId="1" fillId="0" borderId="0" xfId="1" applyFont="1" applyFill="1" applyBorder="1"/>
    <xf numFmtId="43" fontId="1" fillId="0" borderId="1" xfId="1" applyFont="1" applyFill="1" applyBorder="1"/>
    <xf numFmtId="0" fontId="1" fillId="0" borderId="0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1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43" fontId="1" fillId="0" borderId="0" xfId="0" applyNumberFormat="1" applyFont="1"/>
    <xf numFmtId="166" fontId="4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/>
    </xf>
    <xf numFmtId="167" fontId="4" fillId="0" borderId="1" xfId="1" applyNumberFormat="1" applyFont="1" applyBorder="1"/>
    <xf numFmtId="167" fontId="1" fillId="0" borderId="1" xfId="1" applyNumberFormat="1" applyFont="1" applyBorder="1"/>
    <xf numFmtId="167" fontId="1" fillId="0" borderId="1" xfId="1" applyNumberFormat="1" applyFont="1" applyFill="1" applyBorder="1"/>
    <xf numFmtId="167" fontId="4" fillId="0" borderId="1" xfId="1" applyNumberFormat="1" applyFont="1" applyBorder="1" applyAlignment="1">
      <alignment horizontal="center"/>
    </xf>
    <xf numFmtId="167" fontId="1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/>
    <xf numFmtId="0" fontId="14" fillId="0" borderId="0" xfId="0" applyFont="1" applyAlignment="1">
      <alignment horizontal="center"/>
    </xf>
    <xf numFmtId="0" fontId="4" fillId="2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3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zoomScale="80" zoomScaleNormal="80" workbookViewId="0">
      <selection activeCell="E6" sqref="E6"/>
    </sheetView>
  </sheetViews>
  <sheetFormatPr defaultRowHeight="15"/>
  <cols>
    <col min="1" max="1" width="3" style="5" customWidth="1"/>
    <col min="2" max="2" width="7" style="58" customWidth="1"/>
    <col min="3" max="3" width="23.7109375" style="5" customWidth="1"/>
    <col min="4" max="4" width="50.85546875" style="5" customWidth="1"/>
    <col min="5" max="5" width="19.7109375" style="5" customWidth="1"/>
    <col min="6" max="6" width="8.140625" style="5" customWidth="1"/>
    <col min="7" max="7" width="4.7109375" style="20" customWidth="1"/>
    <col min="8" max="8" width="9.7109375" style="20" customWidth="1"/>
    <col min="9" max="9" width="6.42578125" style="20" customWidth="1"/>
    <col min="10" max="10" width="16.5703125" customWidth="1"/>
  </cols>
  <sheetData>
    <row r="1" spans="1:10" ht="20.25">
      <c r="C1" s="126" t="s">
        <v>290</v>
      </c>
      <c r="D1" s="126"/>
      <c r="E1" s="126"/>
      <c r="F1" s="126"/>
      <c r="G1" s="126"/>
      <c r="H1" s="126"/>
    </row>
    <row r="3" spans="1:10" s="42" customFormat="1" ht="18" customHeight="1">
      <c r="A3" s="46" t="s">
        <v>235</v>
      </c>
      <c r="B3" s="56"/>
      <c r="C3" s="41"/>
      <c r="D3" s="41"/>
      <c r="E3" s="41"/>
      <c r="F3" s="41"/>
      <c r="G3" s="41"/>
      <c r="H3" s="41"/>
      <c r="I3" s="41"/>
    </row>
    <row r="4" spans="1:10" s="3" customFormat="1" ht="18" customHeight="1">
      <c r="A4" s="32"/>
      <c r="B4" s="32" t="s">
        <v>208</v>
      </c>
      <c r="C4" s="32"/>
      <c r="D4" s="32"/>
      <c r="E4" s="32"/>
      <c r="F4" s="32"/>
      <c r="G4" s="32"/>
      <c r="H4" s="32"/>
      <c r="I4" s="32"/>
    </row>
    <row r="5" spans="1:10" ht="18" customHeight="1">
      <c r="B5" s="57" t="s">
        <v>0</v>
      </c>
      <c r="C5" s="27" t="s">
        <v>201</v>
      </c>
      <c r="D5" s="27" t="s">
        <v>202</v>
      </c>
      <c r="E5" s="27" t="s">
        <v>203</v>
      </c>
      <c r="F5" s="27" t="s">
        <v>1</v>
      </c>
      <c r="G5" s="5"/>
      <c r="H5" s="19" t="s">
        <v>122</v>
      </c>
      <c r="I5" s="19" t="s">
        <v>224</v>
      </c>
      <c r="J5" s="71" t="s">
        <v>225</v>
      </c>
    </row>
    <row r="6" spans="1:10" ht="18" customHeight="1">
      <c r="B6" s="28">
        <v>1</v>
      </c>
      <c r="C6" s="29" t="s">
        <v>35</v>
      </c>
      <c r="D6" s="30" t="s">
        <v>36</v>
      </c>
      <c r="E6" s="31">
        <v>9500000</v>
      </c>
      <c r="F6" s="19" t="s">
        <v>2</v>
      </c>
      <c r="H6" s="72" t="s">
        <v>3</v>
      </c>
      <c r="I6" s="26">
        <f>COUNTIF($F$6:$F$14,H6)</f>
        <v>2</v>
      </c>
      <c r="J6" s="73">
        <f>SUMIF($F$6:$F$14,H6,$E$6:$E$14)</f>
        <v>17250000</v>
      </c>
    </row>
    <row r="7" spans="1:10" ht="18" customHeight="1">
      <c r="B7" s="28">
        <v>2</v>
      </c>
      <c r="C7" s="29" t="s">
        <v>37</v>
      </c>
      <c r="D7" s="30" t="s">
        <v>38</v>
      </c>
      <c r="E7" s="31">
        <v>9500000</v>
      </c>
      <c r="F7" s="19" t="s">
        <v>4</v>
      </c>
      <c r="H7" s="72" t="s">
        <v>2</v>
      </c>
      <c r="I7" s="26">
        <f t="shared" ref="I7:I11" si="0">COUNTIF($F$6:$F$14,H7)</f>
        <v>2</v>
      </c>
      <c r="J7" s="73">
        <f t="shared" ref="J7:J11" si="1">SUMIF($F$6:$F$14,H7,$E$6:$E$14)</f>
        <v>17500000</v>
      </c>
    </row>
    <row r="8" spans="1:10" ht="18" customHeight="1">
      <c r="B8" s="28">
        <v>3</v>
      </c>
      <c r="C8" s="29" t="s">
        <v>39</v>
      </c>
      <c r="D8" s="29" t="s">
        <v>40</v>
      </c>
      <c r="E8" s="31">
        <v>9250000</v>
      </c>
      <c r="F8" s="19" t="s">
        <v>3</v>
      </c>
      <c r="H8" s="74" t="s">
        <v>4</v>
      </c>
      <c r="I8" s="26">
        <f t="shared" si="0"/>
        <v>3</v>
      </c>
      <c r="J8" s="73">
        <f t="shared" si="1"/>
        <v>23500000</v>
      </c>
    </row>
    <row r="9" spans="1:10" ht="18" customHeight="1">
      <c r="B9" s="28">
        <v>4</v>
      </c>
      <c r="C9" s="29" t="s">
        <v>41</v>
      </c>
      <c r="D9" s="30" t="s">
        <v>42</v>
      </c>
      <c r="E9" s="31">
        <v>8000000</v>
      </c>
      <c r="F9" s="19" t="s">
        <v>4</v>
      </c>
      <c r="H9" s="72" t="s">
        <v>5</v>
      </c>
      <c r="I9" s="26">
        <f t="shared" si="0"/>
        <v>1</v>
      </c>
      <c r="J9" s="73">
        <f t="shared" si="1"/>
        <v>7000000</v>
      </c>
    </row>
    <row r="10" spans="1:10" ht="18" customHeight="1">
      <c r="B10" s="28">
        <v>5</v>
      </c>
      <c r="C10" s="29" t="s">
        <v>43</v>
      </c>
      <c r="D10" s="30" t="s">
        <v>44</v>
      </c>
      <c r="E10" s="31">
        <v>8000000</v>
      </c>
      <c r="F10" s="19" t="s">
        <v>3</v>
      </c>
      <c r="H10" s="72" t="s">
        <v>7</v>
      </c>
      <c r="I10" s="26">
        <f t="shared" si="0"/>
        <v>0</v>
      </c>
      <c r="J10" s="73">
        <f t="shared" si="1"/>
        <v>0</v>
      </c>
    </row>
    <row r="11" spans="1:10" ht="18" customHeight="1">
      <c r="B11" s="28">
        <v>6</v>
      </c>
      <c r="C11" s="29" t="s">
        <v>45</v>
      </c>
      <c r="D11" s="30" t="s">
        <v>46</v>
      </c>
      <c r="E11" s="31">
        <v>8000000</v>
      </c>
      <c r="F11" s="19" t="s">
        <v>2</v>
      </c>
      <c r="H11" s="72" t="s">
        <v>6</v>
      </c>
      <c r="I11" s="26">
        <f t="shared" si="0"/>
        <v>1</v>
      </c>
      <c r="J11" s="73">
        <f t="shared" si="1"/>
        <v>7500000</v>
      </c>
    </row>
    <row r="12" spans="1:10" ht="18" customHeight="1">
      <c r="B12" s="28">
        <v>7</v>
      </c>
      <c r="C12" s="29" t="s">
        <v>47</v>
      </c>
      <c r="D12" s="30" t="s">
        <v>48</v>
      </c>
      <c r="E12" s="31">
        <v>7500000</v>
      </c>
      <c r="F12" s="19" t="s">
        <v>6</v>
      </c>
      <c r="H12" s="80" t="s">
        <v>226</v>
      </c>
      <c r="I12" s="81">
        <f>SUM(I6:I11)</f>
        <v>9</v>
      </c>
      <c r="J12" s="33">
        <f ca="1">SUM(J6:J14)</f>
        <v>72750000</v>
      </c>
    </row>
    <row r="13" spans="1:10" ht="18" customHeight="1">
      <c r="B13" s="28">
        <v>8</v>
      </c>
      <c r="C13" s="29" t="s">
        <v>49</v>
      </c>
      <c r="D13" s="30" t="s">
        <v>50</v>
      </c>
      <c r="E13" s="31">
        <v>6000000</v>
      </c>
      <c r="F13" s="19" t="s">
        <v>4</v>
      </c>
      <c r="H13" s="5"/>
      <c r="I13" s="5"/>
      <c r="J13" s="5"/>
    </row>
    <row r="14" spans="1:10" ht="18" customHeight="1">
      <c r="B14" s="28">
        <v>9</v>
      </c>
      <c r="C14" s="29" t="s">
        <v>51</v>
      </c>
      <c r="D14" s="30" t="s">
        <v>52</v>
      </c>
      <c r="E14" s="31">
        <v>7000000</v>
      </c>
      <c r="F14" s="19" t="s">
        <v>5</v>
      </c>
      <c r="H14" s="5"/>
      <c r="I14" s="5"/>
      <c r="J14" s="5"/>
    </row>
    <row r="15" spans="1:10" ht="18" customHeight="1">
      <c r="B15" s="79"/>
      <c r="C15" s="79"/>
      <c r="D15" s="79"/>
      <c r="E15" s="33">
        <f>SUM(E6:E14)</f>
        <v>72750000</v>
      </c>
      <c r="F15" s="23"/>
      <c r="H15" s="5"/>
    </row>
    <row r="16" spans="1:10" s="40" customFormat="1" ht="18" customHeight="1">
      <c r="A16" s="38"/>
      <c r="B16" s="36"/>
      <c r="C16" s="36"/>
      <c r="D16" s="36"/>
      <c r="E16" s="37"/>
      <c r="F16" s="38"/>
      <c r="G16" s="38"/>
      <c r="H16" s="39"/>
      <c r="I16" s="39"/>
    </row>
    <row r="17" spans="1:10" s="42" customFormat="1" ht="18" customHeight="1">
      <c r="A17" s="46" t="s">
        <v>236</v>
      </c>
      <c r="B17" s="56"/>
      <c r="C17" s="41"/>
      <c r="D17" s="41"/>
      <c r="E17" s="41"/>
      <c r="F17" s="41"/>
      <c r="G17" s="41"/>
      <c r="H17" s="41"/>
      <c r="I17" s="41"/>
    </row>
    <row r="18" spans="1:10" s="3" customFormat="1" ht="18" customHeight="1">
      <c r="A18" s="60"/>
      <c r="B18" s="32" t="s">
        <v>208</v>
      </c>
      <c r="C18" s="61"/>
      <c r="D18" s="32"/>
      <c r="E18" s="32"/>
      <c r="F18" s="32"/>
      <c r="G18" s="32"/>
      <c r="H18" s="32"/>
      <c r="I18" s="32"/>
    </row>
    <row r="19" spans="1:10" ht="18" customHeight="1">
      <c r="B19" s="57" t="s">
        <v>0</v>
      </c>
      <c r="C19" s="27" t="s">
        <v>201</v>
      </c>
      <c r="D19" s="27" t="s">
        <v>202</v>
      </c>
      <c r="E19" s="27" t="s">
        <v>203</v>
      </c>
      <c r="F19" s="27" t="s">
        <v>1</v>
      </c>
      <c r="G19" s="5"/>
      <c r="H19" s="19" t="s">
        <v>122</v>
      </c>
      <c r="I19" s="19" t="s">
        <v>224</v>
      </c>
      <c r="J19" s="71" t="s">
        <v>225</v>
      </c>
    </row>
    <row r="20" spans="1:10" ht="18" customHeight="1">
      <c r="B20" s="28">
        <v>1</v>
      </c>
      <c r="C20" s="29" t="s">
        <v>37</v>
      </c>
      <c r="D20" s="30" t="s">
        <v>204</v>
      </c>
      <c r="E20" s="31">
        <v>10000000</v>
      </c>
      <c r="F20" s="19" t="s">
        <v>4</v>
      </c>
      <c r="G20" s="5"/>
      <c r="H20" s="72" t="s">
        <v>3</v>
      </c>
      <c r="I20" s="26">
        <f>COUNTIF($F$20:$F$50,H20)</f>
        <v>7</v>
      </c>
      <c r="J20" s="73">
        <f>SUMIF($F$20:$F$50,H20,$E$20:$E$50)</f>
        <v>66325000</v>
      </c>
    </row>
    <row r="21" spans="1:10" ht="18" customHeight="1">
      <c r="B21" s="28">
        <v>2</v>
      </c>
      <c r="C21" s="29" t="s">
        <v>53</v>
      </c>
      <c r="D21" s="30" t="s">
        <v>54</v>
      </c>
      <c r="E21" s="31">
        <v>10000000</v>
      </c>
      <c r="F21" s="19" t="s">
        <v>2</v>
      </c>
      <c r="G21" s="5"/>
      <c r="H21" s="72" t="s">
        <v>2</v>
      </c>
      <c r="I21" s="26">
        <f t="shared" ref="I21:I25" si="2">COUNTIF($F$20:$F$50,H21)</f>
        <v>7</v>
      </c>
      <c r="J21" s="73">
        <f t="shared" ref="J21:J25" si="3">SUMIF($F$20:$F$50,H21,$E$20:$E$50)</f>
        <v>73800000</v>
      </c>
    </row>
    <row r="22" spans="1:10" ht="18" customHeight="1">
      <c r="B22" s="28">
        <v>3</v>
      </c>
      <c r="C22" s="29" t="s">
        <v>55</v>
      </c>
      <c r="D22" s="30" t="s">
        <v>205</v>
      </c>
      <c r="E22" s="31">
        <v>9750000</v>
      </c>
      <c r="F22" s="19" t="s">
        <v>2</v>
      </c>
      <c r="G22" s="5"/>
      <c r="H22" s="74" t="s">
        <v>4</v>
      </c>
      <c r="I22" s="26">
        <f t="shared" si="2"/>
        <v>5</v>
      </c>
      <c r="J22" s="73">
        <f t="shared" si="3"/>
        <v>52800000</v>
      </c>
    </row>
    <row r="23" spans="1:10" ht="18" customHeight="1">
      <c r="B23" s="28">
        <v>4</v>
      </c>
      <c r="C23" s="29" t="s">
        <v>56</v>
      </c>
      <c r="D23" s="30" t="s">
        <v>57</v>
      </c>
      <c r="E23" s="31">
        <v>9750000</v>
      </c>
      <c r="F23" s="19" t="s">
        <v>2</v>
      </c>
      <c r="G23" s="5"/>
      <c r="H23" s="72" t="s">
        <v>5</v>
      </c>
      <c r="I23" s="26">
        <f t="shared" si="2"/>
        <v>2</v>
      </c>
      <c r="J23" s="73">
        <f t="shared" si="3"/>
        <v>19100000</v>
      </c>
    </row>
    <row r="24" spans="1:10" ht="18" customHeight="1">
      <c r="B24" s="28">
        <v>5</v>
      </c>
      <c r="C24" s="29" t="s">
        <v>49</v>
      </c>
      <c r="D24" s="30" t="s">
        <v>58</v>
      </c>
      <c r="E24" s="31">
        <v>8000000</v>
      </c>
      <c r="F24" s="19" t="s">
        <v>4</v>
      </c>
      <c r="G24" s="5"/>
      <c r="H24" s="72" t="s">
        <v>7</v>
      </c>
      <c r="I24" s="26">
        <f t="shared" si="2"/>
        <v>3</v>
      </c>
      <c r="J24" s="73">
        <f t="shared" si="3"/>
        <v>27100000</v>
      </c>
    </row>
    <row r="25" spans="1:10" ht="18" customHeight="1">
      <c r="B25" s="28">
        <v>6</v>
      </c>
      <c r="C25" s="29" t="s">
        <v>59</v>
      </c>
      <c r="D25" s="30" t="s">
        <v>60</v>
      </c>
      <c r="E25" s="31">
        <v>7750000</v>
      </c>
      <c r="F25" s="19" t="s">
        <v>6</v>
      </c>
      <c r="G25" s="5"/>
      <c r="H25" s="72" t="s">
        <v>6</v>
      </c>
      <c r="I25" s="26">
        <f t="shared" si="2"/>
        <v>3</v>
      </c>
      <c r="J25" s="73">
        <f t="shared" si="3"/>
        <v>26850000</v>
      </c>
    </row>
    <row r="26" spans="1:10" ht="18" customHeight="1">
      <c r="B26" s="28">
        <v>7</v>
      </c>
      <c r="C26" s="29" t="s">
        <v>61</v>
      </c>
      <c r="D26" s="30" t="s">
        <v>62</v>
      </c>
      <c r="E26" s="31">
        <v>8000000</v>
      </c>
      <c r="F26" s="19" t="s">
        <v>7</v>
      </c>
      <c r="G26" s="5"/>
      <c r="H26" s="80" t="s">
        <v>226</v>
      </c>
      <c r="I26" s="81">
        <f>SUM(I20:I25)</f>
        <v>27</v>
      </c>
      <c r="J26" s="33">
        <f>SUM(J20:J25)</f>
        <v>265975000</v>
      </c>
    </row>
    <row r="27" spans="1:10" ht="18" customHeight="1">
      <c r="B27" s="28">
        <v>8</v>
      </c>
      <c r="C27" s="29" t="s">
        <v>63</v>
      </c>
      <c r="D27" s="30" t="s">
        <v>64</v>
      </c>
      <c r="E27" s="31">
        <v>7500000</v>
      </c>
      <c r="F27" s="19" t="s">
        <v>7</v>
      </c>
      <c r="G27" s="5"/>
      <c r="H27" s="5"/>
      <c r="I27" s="5"/>
    </row>
    <row r="28" spans="1:10" ht="18" customHeight="1">
      <c r="B28" s="28">
        <v>9</v>
      </c>
      <c r="C28" s="29" t="s">
        <v>65</v>
      </c>
      <c r="D28" s="30" t="s">
        <v>66</v>
      </c>
      <c r="E28" s="31">
        <v>7750000</v>
      </c>
      <c r="F28" s="19" t="s">
        <v>3</v>
      </c>
      <c r="G28" s="5"/>
      <c r="H28" s="5"/>
      <c r="I28" s="5"/>
    </row>
    <row r="29" spans="1:10" ht="18" customHeight="1">
      <c r="B29" s="28">
        <v>10</v>
      </c>
      <c r="C29" s="29" t="s">
        <v>67</v>
      </c>
      <c r="D29" s="30" t="s">
        <v>68</v>
      </c>
      <c r="E29" s="31">
        <v>8500000</v>
      </c>
      <c r="F29" s="19" t="s">
        <v>3</v>
      </c>
      <c r="G29" s="5"/>
      <c r="H29" s="5"/>
      <c r="I29" s="5"/>
    </row>
    <row r="30" spans="1:10" ht="18" customHeight="1">
      <c r="B30" s="28">
        <v>11</v>
      </c>
      <c r="C30" s="29" t="s">
        <v>69</v>
      </c>
      <c r="D30" s="30" t="s">
        <v>70</v>
      </c>
      <c r="E30" s="31">
        <v>9500000</v>
      </c>
      <c r="F30" s="19" t="s">
        <v>3</v>
      </c>
      <c r="G30" s="5"/>
      <c r="H30" s="5"/>
      <c r="I30" s="5"/>
    </row>
    <row r="31" spans="1:10" ht="18" customHeight="1">
      <c r="B31" s="28">
        <v>12</v>
      </c>
      <c r="C31" s="29" t="s">
        <v>71</v>
      </c>
      <c r="D31" s="30" t="s">
        <v>72</v>
      </c>
      <c r="E31" s="31">
        <v>9750000</v>
      </c>
      <c r="F31" s="19" t="s">
        <v>3</v>
      </c>
      <c r="G31" s="5"/>
      <c r="H31" s="5"/>
      <c r="I31" s="5"/>
    </row>
    <row r="32" spans="1:10" ht="18" customHeight="1">
      <c r="B32" s="28">
        <v>13</v>
      </c>
      <c r="C32" s="29" t="s">
        <v>73</v>
      </c>
      <c r="D32" s="30" t="s">
        <v>206</v>
      </c>
      <c r="E32" s="31">
        <v>9500000</v>
      </c>
      <c r="F32" s="19" t="s">
        <v>2</v>
      </c>
      <c r="G32" s="5"/>
      <c r="H32" s="5"/>
      <c r="I32" s="5"/>
    </row>
    <row r="33" spans="1:9" ht="18" customHeight="1">
      <c r="B33" s="28">
        <v>14</v>
      </c>
      <c r="C33" s="29" t="s">
        <v>74</v>
      </c>
      <c r="D33" s="30" t="s">
        <v>75</v>
      </c>
      <c r="E33" s="31">
        <v>7500000</v>
      </c>
      <c r="F33" s="19" t="s">
        <v>6</v>
      </c>
      <c r="G33" s="5"/>
      <c r="H33" s="5"/>
      <c r="I33" s="5"/>
    </row>
    <row r="34" spans="1:9" ht="18" customHeight="1">
      <c r="B34" s="28">
        <v>15</v>
      </c>
      <c r="C34" s="29" t="s">
        <v>51</v>
      </c>
      <c r="D34" s="30" t="s">
        <v>207</v>
      </c>
      <c r="E34" s="31">
        <v>7500000</v>
      </c>
      <c r="F34" s="19" t="s">
        <v>5</v>
      </c>
      <c r="G34" s="5"/>
      <c r="H34" s="5"/>
      <c r="I34" s="5"/>
    </row>
    <row r="35" spans="1:9" ht="18" customHeight="1">
      <c r="B35" s="28">
        <v>16</v>
      </c>
      <c r="C35" s="29" t="s">
        <v>43</v>
      </c>
      <c r="D35" s="30" t="s">
        <v>76</v>
      </c>
      <c r="E35" s="31">
        <v>7625000</v>
      </c>
      <c r="F35" s="19" t="s">
        <v>3</v>
      </c>
      <c r="G35" s="5"/>
      <c r="H35" s="5"/>
      <c r="I35" s="5"/>
    </row>
    <row r="36" spans="1:9" ht="18" customHeight="1">
      <c r="B36" s="75"/>
      <c r="C36" s="76"/>
      <c r="D36" s="23"/>
      <c r="E36" s="77">
        <f>SUM(E20:E35)</f>
        <v>138375000</v>
      </c>
      <c r="F36" s="23"/>
      <c r="H36" s="5"/>
      <c r="I36" s="5"/>
    </row>
    <row r="37" spans="1:9" ht="18" customHeight="1"/>
    <row r="38" spans="1:9" s="3" customFormat="1" ht="18" customHeight="1">
      <c r="A38" s="32"/>
      <c r="B38" s="61" t="s">
        <v>209</v>
      </c>
      <c r="C38" s="32"/>
      <c r="D38" s="32"/>
      <c r="E38" s="32"/>
      <c r="F38" s="32"/>
      <c r="G38" s="62"/>
      <c r="H38" s="62"/>
      <c r="I38" s="62"/>
    </row>
    <row r="39" spans="1:9" ht="18" customHeight="1">
      <c r="B39" s="57" t="s">
        <v>0</v>
      </c>
      <c r="C39" s="27" t="s">
        <v>201</v>
      </c>
      <c r="D39" s="27" t="s">
        <v>202</v>
      </c>
      <c r="E39" s="27" t="s">
        <v>203</v>
      </c>
      <c r="F39" s="27" t="s">
        <v>1</v>
      </c>
    </row>
    <row r="40" spans="1:9" ht="18" customHeight="1">
      <c r="B40" s="47">
        <v>1</v>
      </c>
      <c r="C40" s="29" t="s">
        <v>78</v>
      </c>
      <c r="D40" s="30" t="s">
        <v>79</v>
      </c>
      <c r="E40" s="31">
        <v>11600000</v>
      </c>
      <c r="F40" s="19" t="s">
        <v>2</v>
      </c>
    </row>
    <row r="41" spans="1:9" ht="18" customHeight="1">
      <c r="B41" s="47">
        <v>2</v>
      </c>
      <c r="C41" s="29" t="s">
        <v>80</v>
      </c>
      <c r="D41" s="30" t="s">
        <v>81</v>
      </c>
      <c r="E41" s="31">
        <v>11600000</v>
      </c>
      <c r="F41" s="19" t="s">
        <v>2</v>
      </c>
    </row>
    <row r="42" spans="1:9" ht="18" customHeight="1">
      <c r="B42" s="47">
        <v>3</v>
      </c>
      <c r="C42" s="29" t="s">
        <v>82</v>
      </c>
      <c r="D42" s="30" t="s">
        <v>83</v>
      </c>
      <c r="E42" s="31">
        <v>11600000</v>
      </c>
      <c r="F42" s="19" t="s">
        <v>4</v>
      </c>
    </row>
    <row r="43" spans="1:9" ht="18" customHeight="1">
      <c r="B43" s="47">
        <v>4</v>
      </c>
      <c r="C43" s="29" t="s">
        <v>84</v>
      </c>
      <c r="D43" s="30" t="s">
        <v>85</v>
      </c>
      <c r="E43" s="31">
        <v>11600000</v>
      </c>
      <c r="F43" s="19" t="s">
        <v>4</v>
      </c>
    </row>
    <row r="44" spans="1:9" ht="18" customHeight="1">
      <c r="B44" s="47">
        <v>5</v>
      </c>
      <c r="C44" s="29" t="s">
        <v>86</v>
      </c>
      <c r="D44" s="30" t="s">
        <v>87</v>
      </c>
      <c r="E44" s="31">
        <v>11600000</v>
      </c>
      <c r="F44" s="19" t="s">
        <v>3</v>
      </c>
    </row>
    <row r="45" spans="1:9" ht="18" customHeight="1">
      <c r="B45" s="47">
        <v>6</v>
      </c>
      <c r="C45" s="29" t="s">
        <v>88</v>
      </c>
      <c r="D45" s="30" t="s">
        <v>89</v>
      </c>
      <c r="E45" s="31">
        <v>11600000</v>
      </c>
      <c r="F45" s="19" t="s">
        <v>3</v>
      </c>
    </row>
    <row r="46" spans="1:9" ht="18" customHeight="1">
      <c r="B46" s="47">
        <v>7</v>
      </c>
      <c r="C46" s="29" t="s">
        <v>90</v>
      </c>
      <c r="D46" s="30" t="s">
        <v>91</v>
      </c>
      <c r="E46" s="31">
        <v>11600000</v>
      </c>
      <c r="F46" s="19" t="s">
        <v>5</v>
      </c>
    </row>
    <row r="47" spans="1:9" ht="18" customHeight="1">
      <c r="B47" s="47">
        <v>8</v>
      </c>
      <c r="C47" s="29" t="s">
        <v>92</v>
      </c>
      <c r="D47" s="30" t="s">
        <v>93</v>
      </c>
      <c r="E47" s="31">
        <v>11600000</v>
      </c>
      <c r="F47" s="19" t="s">
        <v>7</v>
      </c>
    </row>
    <row r="48" spans="1:9" ht="18" customHeight="1">
      <c r="B48" s="47">
        <v>9</v>
      </c>
      <c r="C48" s="29" t="s">
        <v>94</v>
      </c>
      <c r="D48" s="30" t="s">
        <v>95</v>
      </c>
      <c r="E48" s="31">
        <v>11600000</v>
      </c>
      <c r="F48" s="19" t="s">
        <v>4</v>
      </c>
    </row>
    <row r="49" spans="1:10" ht="18" customHeight="1">
      <c r="B49" s="48">
        <v>10</v>
      </c>
      <c r="C49" s="35" t="s">
        <v>96</v>
      </c>
      <c r="D49" s="35" t="s">
        <v>97</v>
      </c>
      <c r="E49" s="115">
        <v>11600000</v>
      </c>
      <c r="F49" s="19" t="s">
        <v>6</v>
      </c>
    </row>
    <row r="50" spans="1:10" ht="18" customHeight="1">
      <c r="B50" s="48">
        <v>11</v>
      </c>
      <c r="C50" s="35" t="s">
        <v>98</v>
      </c>
      <c r="D50" s="35" t="s">
        <v>99</v>
      </c>
      <c r="E50" s="115">
        <v>11600000</v>
      </c>
      <c r="F50" s="19" t="s">
        <v>2</v>
      </c>
    </row>
    <row r="51" spans="1:10" ht="18" customHeight="1">
      <c r="B51" s="125"/>
      <c r="C51" s="125"/>
      <c r="D51" s="125"/>
      <c r="E51" s="77">
        <f>SUM(E40:E50)</f>
        <v>127600000</v>
      </c>
      <c r="F51" s="23"/>
      <c r="J51" s="78"/>
    </row>
    <row r="52" spans="1:10" ht="18" customHeight="1">
      <c r="J52" s="78"/>
    </row>
    <row r="53" spans="1:10" s="42" customFormat="1" ht="18" customHeight="1">
      <c r="A53" s="46" t="s">
        <v>237</v>
      </c>
      <c r="B53" s="59"/>
      <c r="C53" s="41"/>
      <c r="D53" s="41"/>
      <c r="E53" s="41"/>
      <c r="F53" s="41"/>
      <c r="G53" s="49"/>
      <c r="H53" s="49"/>
      <c r="I53" s="49"/>
    </row>
    <row r="54" spans="1:10" s="3" customFormat="1" ht="18" customHeight="1">
      <c r="A54" s="32"/>
      <c r="B54" s="32" t="s">
        <v>208</v>
      </c>
      <c r="C54" s="32"/>
      <c r="D54" s="32"/>
      <c r="E54" s="32"/>
      <c r="F54" s="32"/>
      <c r="G54" s="62"/>
      <c r="H54" s="62"/>
      <c r="I54" s="62"/>
    </row>
    <row r="55" spans="1:10" ht="18" customHeight="1">
      <c r="B55" s="57" t="s">
        <v>0</v>
      </c>
      <c r="C55" s="27" t="s">
        <v>201</v>
      </c>
      <c r="D55" s="27" t="s">
        <v>202</v>
      </c>
      <c r="E55" s="27" t="s">
        <v>203</v>
      </c>
      <c r="F55" s="27" t="s">
        <v>1</v>
      </c>
      <c r="H55" s="19" t="s">
        <v>122</v>
      </c>
      <c r="I55" s="19" t="s">
        <v>224</v>
      </c>
      <c r="J55" s="71" t="s">
        <v>225</v>
      </c>
    </row>
    <row r="56" spans="1:10" s="9" customFormat="1" ht="18" customHeight="1">
      <c r="A56" s="10"/>
      <c r="B56" s="13">
        <v>1</v>
      </c>
      <c r="C56" s="14" t="s">
        <v>125</v>
      </c>
      <c r="D56" s="14" t="s">
        <v>124</v>
      </c>
      <c r="E56" s="15">
        <v>15000000</v>
      </c>
      <c r="F56" s="16" t="s">
        <v>2</v>
      </c>
      <c r="G56" s="50"/>
      <c r="H56" s="72" t="s">
        <v>3</v>
      </c>
      <c r="I56" s="26">
        <f>COUNTIF($F$56:$F$84,H56)</f>
        <v>6</v>
      </c>
      <c r="J56" s="73">
        <f>SUMIF($F$56:$F$84,H56,$E$56:$E$84)</f>
        <v>119000000</v>
      </c>
    </row>
    <row r="57" spans="1:10" s="9" customFormat="1" ht="18" customHeight="1">
      <c r="A57" s="10"/>
      <c r="B57" s="13">
        <v>2</v>
      </c>
      <c r="C57" s="14" t="s">
        <v>127</v>
      </c>
      <c r="D57" s="14" t="s">
        <v>126</v>
      </c>
      <c r="E57" s="15">
        <v>15000000</v>
      </c>
      <c r="F57" s="16" t="s">
        <v>3</v>
      </c>
      <c r="G57" s="50"/>
      <c r="H57" s="72" t="s">
        <v>2</v>
      </c>
      <c r="I57" s="26">
        <f t="shared" ref="I57:I61" si="4">COUNTIF($F$56:$F$84,H57)</f>
        <v>7</v>
      </c>
      <c r="J57" s="73">
        <f t="shared" ref="J57:J61" si="5">SUMIF($F$56:$F$84,H57,$E$56:$E$84)</f>
        <v>97500000</v>
      </c>
    </row>
    <row r="58" spans="1:10" s="9" customFormat="1" ht="18" customHeight="1">
      <c r="A58" s="10"/>
      <c r="B58" s="13">
        <v>3</v>
      </c>
      <c r="C58" s="51" t="s">
        <v>128</v>
      </c>
      <c r="D58" s="16" t="s">
        <v>151</v>
      </c>
      <c r="E58" s="17">
        <v>7500000</v>
      </c>
      <c r="F58" s="16" t="s">
        <v>4</v>
      </c>
      <c r="G58" s="50"/>
      <c r="H58" s="74" t="s">
        <v>4</v>
      </c>
      <c r="I58" s="26">
        <f t="shared" si="4"/>
        <v>3</v>
      </c>
      <c r="J58" s="73">
        <f t="shared" si="5"/>
        <v>90500000</v>
      </c>
    </row>
    <row r="59" spans="1:10" s="9" customFormat="1" ht="18" customHeight="1">
      <c r="A59" s="10"/>
      <c r="B59" s="13">
        <v>4</v>
      </c>
      <c r="C59" s="52" t="s">
        <v>129</v>
      </c>
      <c r="D59" s="18" t="s">
        <v>142</v>
      </c>
      <c r="E59" s="17">
        <v>7500000</v>
      </c>
      <c r="F59" s="16" t="s">
        <v>3</v>
      </c>
      <c r="G59" s="50"/>
      <c r="H59" s="72" t="s">
        <v>5</v>
      </c>
      <c r="I59" s="26">
        <f t="shared" si="4"/>
        <v>3</v>
      </c>
      <c r="J59" s="73">
        <f t="shared" si="5"/>
        <v>35000000</v>
      </c>
    </row>
    <row r="60" spans="1:10" s="9" customFormat="1" ht="18" customHeight="1">
      <c r="A60" s="10"/>
      <c r="B60" s="13">
        <v>5</v>
      </c>
      <c r="C60" s="52" t="s">
        <v>130</v>
      </c>
      <c r="D60" s="18" t="s">
        <v>143</v>
      </c>
      <c r="E60" s="17">
        <v>7500000</v>
      </c>
      <c r="F60" s="16" t="s">
        <v>7</v>
      </c>
      <c r="G60" s="50"/>
      <c r="H60" s="72" t="s">
        <v>7</v>
      </c>
      <c r="I60" s="26">
        <f t="shared" si="4"/>
        <v>3</v>
      </c>
      <c r="J60" s="73">
        <f t="shared" si="5"/>
        <v>22500000</v>
      </c>
    </row>
    <row r="61" spans="1:10" s="9" customFormat="1" ht="18" customHeight="1">
      <c r="A61" s="10"/>
      <c r="B61" s="13">
        <v>6</v>
      </c>
      <c r="C61" s="52" t="s">
        <v>131</v>
      </c>
      <c r="D61" s="18" t="s">
        <v>144</v>
      </c>
      <c r="E61" s="17">
        <v>7500000</v>
      </c>
      <c r="F61" s="16" t="s">
        <v>5</v>
      </c>
      <c r="G61" s="50"/>
      <c r="H61" s="72" t="s">
        <v>6</v>
      </c>
      <c r="I61" s="26">
        <f t="shared" si="4"/>
        <v>3</v>
      </c>
      <c r="J61" s="73">
        <f t="shared" si="5"/>
        <v>35000000</v>
      </c>
    </row>
    <row r="62" spans="1:10" s="9" customFormat="1" ht="18" customHeight="1">
      <c r="A62" s="10"/>
      <c r="B62" s="13">
        <v>7</v>
      </c>
      <c r="C62" s="52" t="s">
        <v>132</v>
      </c>
      <c r="D62" s="18" t="s">
        <v>145</v>
      </c>
      <c r="E62" s="17">
        <v>7500000</v>
      </c>
      <c r="F62" s="16" t="s">
        <v>3</v>
      </c>
      <c r="G62" s="50"/>
      <c r="H62" s="80" t="s">
        <v>226</v>
      </c>
      <c r="I62" s="81">
        <f>SUM(I56:I61)</f>
        <v>25</v>
      </c>
      <c r="J62" s="33">
        <f>SUM(J56:J61)</f>
        <v>399500000</v>
      </c>
    </row>
    <row r="63" spans="1:10" s="9" customFormat="1" ht="18" customHeight="1">
      <c r="A63" s="10"/>
      <c r="B63" s="13">
        <v>8</v>
      </c>
      <c r="C63" s="52" t="s">
        <v>133</v>
      </c>
      <c r="D63" s="18" t="s">
        <v>146</v>
      </c>
      <c r="E63" s="17">
        <v>7500000</v>
      </c>
      <c r="F63" s="16" t="s">
        <v>7</v>
      </c>
      <c r="G63" s="50"/>
      <c r="H63" s="50"/>
      <c r="I63" s="50"/>
    </row>
    <row r="64" spans="1:10" s="9" customFormat="1" ht="18" customHeight="1">
      <c r="A64" s="10"/>
      <c r="B64" s="13">
        <v>9</v>
      </c>
      <c r="C64" s="52" t="s">
        <v>134</v>
      </c>
      <c r="D64" s="18" t="s">
        <v>147</v>
      </c>
      <c r="E64" s="17">
        <v>7500000</v>
      </c>
      <c r="F64" s="16" t="s">
        <v>6</v>
      </c>
      <c r="G64" s="50"/>
      <c r="H64" s="50"/>
      <c r="I64" s="50"/>
    </row>
    <row r="65" spans="1:9" s="9" customFormat="1" ht="18" customHeight="1">
      <c r="A65" s="10"/>
      <c r="B65" s="13">
        <v>10</v>
      </c>
      <c r="C65" s="52" t="s">
        <v>135</v>
      </c>
      <c r="D65" s="18" t="s">
        <v>152</v>
      </c>
      <c r="E65" s="17">
        <v>7500000</v>
      </c>
      <c r="F65" s="16" t="s">
        <v>2</v>
      </c>
      <c r="G65" s="50"/>
      <c r="H65" s="50"/>
      <c r="I65" s="50"/>
    </row>
    <row r="66" spans="1:9" s="9" customFormat="1" ht="18" customHeight="1">
      <c r="A66" s="10"/>
      <c r="B66" s="13">
        <v>11</v>
      </c>
      <c r="C66" s="14" t="s">
        <v>136</v>
      </c>
      <c r="D66" s="18" t="s">
        <v>153</v>
      </c>
      <c r="E66" s="17">
        <v>7500000</v>
      </c>
      <c r="F66" s="16" t="s">
        <v>7</v>
      </c>
      <c r="G66" s="50"/>
      <c r="H66" s="50"/>
      <c r="I66" s="50"/>
    </row>
    <row r="67" spans="1:9" s="9" customFormat="1" ht="18" customHeight="1">
      <c r="A67" s="10"/>
      <c r="B67" s="13">
        <v>12</v>
      </c>
      <c r="C67" s="52" t="s">
        <v>137</v>
      </c>
      <c r="D67" s="18" t="s">
        <v>148</v>
      </c>
      <c r="E67" s="17">
        <v>7500000</v>
      </c>
      <c r="F67" s="16" t="s">
        <v>3</v>
      </c>
      <c r="G67" s="50"/>
      <c r="H67" s="50"/>
      <c r="I67" s="50"/>
    </row>
    <row r="68" spans="1:9" s="9" customFormat="1" ht="18" customHeight="1">
      <c r="A68" s="10"/>
      <c r="B68" s="13">
        <v>13</v>
      </c>
      <c r="C68" s="52" t="s">
        <v>138</v>
      </c>
      <c r="D68" s="18" t="s">
        <v>154</v>
      </c>
      <c r="E68" s="17">
        <v>7500000</v>
      </c>
      <c r="F68" s="16" t="s">
        <v>2</v>
      </c>
      <c r="G68" s="50"/>
      <c r="H68" s="50"/>
      <c r="I68" s="50"/>
    </row>
    <row r="69" spans="1:9" s="9" customFormat="1" ht="18" customHeight="1">
      <c r="A69" s="10"/>
      <c r="B69" s="13">
        <v>14</v>
      </c>
      <c r="C69" s="52" t="s">
        <v>139</v>
      </c>
      <c r="D69" s="18" t="s">
        <v>149</v>
      </c>
      <c r="E69" s="17">
        <v>7500000</v>
      </c>
      <c r="F69" s="16" t="s">
        <v>2</v>
      </c>
      <c r="G69" s="50"/>
      <c r="H69" s="50"/>
      <c r="I69" s="50"/>
    </row>
    <row r="70" spans="1:9" s="9" customFormat="1" ht="18" customHeight="1">
      <c r="A70" s="10"/>
      <c r="B70" s="13">
        <v>15</v>
      </c>
      <c r="C70" s="52" t="s">
        <v>140</v>
      </c>
      <c r="D70" s="18" t="s">
        <v>150</v>
      </c>
      <c r="E70" s="17">
        <v>7500000</v>
      </c>
      <c r="F70" s="16" t="s">
        <v>6</v>
      </c>
      <c r="G70" s="50"/>
      <c r="H70" s="50"/>
      <c r="I70" s="50"/>
    </row>
    <row r="71" spans="1:9" s="9" customFormat="1" ht="18" customHeight="1">
      <c r="A71" s="10"/>
      <c r="B71" s="13">
        <v>16</v>
      </c>
      <c r="C71" s="52" t="s">
        <v>141</v>
      </c>
      <c r="D71" s="18" t="s">
        <v>155</v>
      </c>
      <c r="E71" s="17">
        <v>7500000</v>
      </c>
      <c r="F71" s="16" t="s">
        <v>5</v>
      </c>
      <c r="G71" s="50"/>
      <c r="H71" s="50"/>
      <c r="I71" s="50"/>
    </row>
    <row r="72" spans="1:9" s="9" customFormat="1" ht="18" customHeight="1">
      <c r="A72" s="10"/>
      <c r="B72" s="7"/>
      <c r="C72" s="53"/>
      <c r="D72" s="12"/>
      <c r="E72" s="69">
        <f>SUM(E56:E71)</f>
        <v>135000000</v>
      </c>
      <c r="F72" s="10"/>
      <c r="H72" s="50"/>
      <c r="I72" s="50"/>
    </row>
    <row r="73" spans="1:9" s="9" customFormat="1" ht="18" customHeight="1">
      <c r="A73" s="10"/>
      <c r="B73" s="7"/>
      <c r="C73" s="53"/>
      <c r="D73" s="12"/>
      <c r="E73" s="11"/>
      <c r="F73" s="10"/>
      <c r="G73" s="50"/>
      <c r="H73" s="50"/>
      <c r="I73" s="50"/>
    </row>
    <row r="74" spans="1:9" s="67" customFormat="1" ht="18" customHeight="1">
      <c r="A74" s="63"/>
      <c r="B74" s="61" t="s">
        <v>209</v>
      </c>
      <c r="C74" s="8"/>
      <c r="D74" s="64"/>
      <c r="E74" s="65"/>
      <c r="F74" s="63"/>
      <c r="G74" s="66"/>
      <c r="H74" s="66"/>
      <c r="I74" s="66"/>
    </row>
    <row r="75" spans="1:9" s="9" customFormat="1" ht="18" customHeight="1">
      <c r="A75" s="10"/>
      <c r="B75" s="57" t="s">
        <v>0</v>
      </c>
      <c r="C75" s="27" t="s">
        <v>201</v>
      </c>
      <c r="D75" s="27" t="s">
        <v>202</v>
      </c>
      <c r="E75" s="27" t="s">
        <v>203</v>
      </c>
      <c r="F75" s="27" t="s">
        <v>1</v>
      </c>
      <c r="G75" s="50"/>
      <c r="H75" s="50"/>
      <c r="I75" s="50"/>
    </row>
    <row r="76" spans="1:9" s="9" customFormat="1" ht="18" customHeight="1">
      <c r="A76" s="10"/>
      <c r="B76" s="13">
        <v>1</v>
      </c>
      <c r="C76" s="19" t="s">
        <v>179</v>
      </c>
      <c r="D76" s="19" t="s">
        <v>228</v>
      </c>
      <c r="E76" s="24">
        <v>61500000</v>
      </c>
      <c r="F76" s="19" t="s">
        <v>3</v>
      </c>
      <c r="G76" s="50"/>
      <c r="H76" s="50"/>
      <c r="I76" s="50"/>
    </row>
    <row r="77" spans="1:9" s="9" customFormat="1" ht="18" customHeight="1">
      <c r="A77" s="10"/>
      <c r="B77" s="13">
        <v>2</v>
      </c>
      <c r="C77" s="51" t="s">
        <v>128</v>
      </c>
      <c r="D77" s="19" t="s">
        <v>227</v>
      </c>
      <c r="E77" s="24">
        <v>68000000</v>
      </c>
      <c r="F77" s="19" t="s">
        <v>4</v>
      </c>
      <c r="G77" s="50"/>
      <c r="H77" s="50"/>
      <c r="I77" s="50"/>
    </row>
    <row r="78" spans="1:9" s="9" customFormat="1" ht="18" customHeight="1">
      <c r="A78" s="10"/>
      <c r="B78" s="13">
        <v>3</v>
      </c>
      <c r="C78" s="68" t="s">
        <v>217</v>
      </c>
      <c r="D78" s="14" t="s">
        <v>210</v>
      </c>
      <c r="E78" s="15">
        <v>20000000</v>
      </c>
      <c r="F78" s="16" t="s">
        <v>5</v>
      </c>
      <c r="G78" s="50"/>
      <c r="H78" s="50"/>
      <c r="I78" s="50"/>
    </row>
    <row r="79" spans="1:9" s="9" customFormat="1" ht="18" customHeight="1">
      <c r="A79" s="10"/>
      <c r="B79" s="13">
        <v>4</v>
      </c>
      <c r="C79" s="68" t="s">
        <v>218</v>
      </c>
      <c r="D79" s="14" t="s">
        <v>211</v>
      </c>
      <c r="E79" s="15">
        <v>20000000</v>
      </c>
      <c r="F79" s="16" t="s">
        <v>2</v>
      </c>
      <c r="G79" s="50"/>
      <c r="H79" s="50"/>
      <c r="I79" s="50"/>
    </row>
    <row r="80" spans="1:9" s="9" customFormat="1" ht="18" customHeight="1">
      <c r="A80" s="10"/>
      <c r="B80" s="13">
        <v>5</v>
      </c>
      <c r="C80" s="68" t="s">
        <v>219</v>
      </c>
      <c r="D80" s="16" t="s">
        <v>212</v>
      </c>
      <c r="E80" s="17">
        <v>20000000</v>
      </c>
      <c r="F80" s="16" t="s">
        <v>6</v>
      </c>
      <c r="G80" s="50"/>
      <c r="H80" s="50"/>
      <c r="I80" s="50"/>
    </row>
    <row r="81" spans="1:10" s="9" customFormat="1" ht="18" customHeight="1">
      <c r="A81" s="10"/>
      <c r="B81" s="13">
        <v>6</v>
      </c>
      <c r="C81" s="68" t="s">
        <v>220</v>
      </c>
      <c r="D81" s="18" t="s">
        <v>213</v>
      </c>
      <c r="E81" s="17">
        <v>20000000</v>
      </c>
      <c r="F81" s="16" t="s">
        <v>2</v>
      </c>
      <c r="G81" s="50"/>
      <c r="H81" s="50"/>
      <c r="I81" s="50"/>
    </row>
    <row r="82" spans="1:10" s="9" customFormat="1" ht="18" customHeight="1">
      <c r="A82" s="10"/>
      <c r="B82" s="13">
        <v>7</v>
      </c>
      <c r="C82" s="68" t="s">
        <v>221</v>
      </c>
      <c r="D82" s="18" t="s">
        <v>216</v>
      </c>
      <c r="E82" s="17">
        <v>15000000</v>
      </c>
      <c r="F82" s="16" t="s">
        <v>4</v>
      </c>
      <c r="G82" s="50"/>
      <c r="H82" s="50"/>
      <c r="I82" s="50"/>
    </row>
    <row r="83" spans="1:10" s="9" customFormat="1" ht="18" customHeight="1">
      <c r="A83" s="10"/>
      <c r="B83" s="13">
        <v>8</v>
      </c>
      <c r="C83" s="68" t="s">
        <v>222</v>
      </c>
      <c r="D83" s="18" t="s">
        <v>214</v>
      </c>
      <c r="E83" s="17">
        <v>20000000</v>
      </c>
      <c r="F83" s="16" t="s">
        <v>3</v>
      </c>
      <c r="G83" s="50"/>
      <c r="H83" s="50"/>
      <c r="I83" s="50"/>
    </row>
    <row r="84" spans="1:10" s="9" customFormat="1" ht="18" customHeight="1">
      <c r="A84" s="10"/>
      <c r="B84" s="13">
        <v>9</v>
      </c>
      <c r="C84" s="68" t="s">
        <v>223</v>
      </c>
      <c r="D84" s="18" t="s">
        <v>215</v>
      </c>
      <c r="E84" s="17">
        <v>20000000</v>
      </c>
      <c r="F84" s="16" t="s">
        <v>2</v>
      </c>
      <c r="G84" s="50"/>
      <c r="H84" s="50"/>
      <c r="I84" s="50"/>
    </row>
    <row r="85" spans="1:10" ht="18" customHeight="1">
      <c r="B85" s="7"/>
      <c r="C85" s="8"/>
      <c r="D85" s="12"/>
      <c r="E85" s="69">
        <f>SUM(E76:E84)</f>
        <v>264500000</v>
      </c>
      <c r="F85" s="10"/>
      <c r="J85" s="82"/>
    </row>
    <row r="86" spans="1:10" ht="18" customHeight="1">
      <c r="B86" s="7"/>
      <c r="C86" s="8"/>
      <c r="D86" s="12"/>
      <c r="E86" s="11"/>
      <c r="F86" s="10"/>
    </row>
    <row r="87" spans="1:10" s="42" customFormat="1" ht="18" customHeight="1">
      <c r="A87" s="46" t="s">
        <v>238</v>
      </c>
      <c r="B87" s="43"/>
      <c r="C87" s="54"/>
      <c r="D87" s="44"/>
      <c r="E87" s="45"/>
      <c r="F87" s="44"/>
      <c r="G87" s="49"/>
      <c r="H87" s="49"/>
      <c r="I87" s="49"/>
    </row>
    <row r="88" spans="1:10" s="3" customFormat="1" ht="18" customHeight="1">
      <c r="A88" s="32"/>
      <c r="B88" s="32" t="s">
        <v>208</v>
      </c>
      <c r="C88" s="32"/>
      <c r="D88" s="32"/>
      <c r="E88" s="32"/>
      <c r="F88" s="32"/>
      <c r="G88" s="62"/>
      <c r="H88" s="62"/>
      <c r="I88" s="62"/>
    </row>
    <row r="89" spans="1:10" ht="18" customHeight="1">
      <c r="B89" s="57" t="s">
        <v>0</v>
      </c>
      <c r="C89" s="27" t="s">
        <v>201</v>
      </c>
      <c r="D89" s="27" t="s">
        <v>202</v>
      </c>
      <c r="E89" s="27" t="s">
        <v>203</v>
      </c>
      <c r="F89" s="27" t="s">
        <v>1</v>
      </c>
      <c r="H89" s="19" t="s">
        <v>122</v>
      </c>
      <c r="I89" s="19" t="s">
        <v>224</v>
      </c>
      <c r="J89" s="71" t="s">
        <v>225</v>
      </c>
    </row>
    <row r="90" spans="1:10" ht="18" customHeight="1">
      <c r="B90" s="26">
        <v>1</v>
      </c>
      <c r="C90" s="19" t="s">
        <v>179</v>
      </c>
      <c r="D90" s="16" t="s">
        <v>176</v>
      </c>
      <c r="E90" s="24">
        <v>15000000</v>
      </c>
      <c r="F90" s="19" t="s">
        <v>3</v>
      </c>
      <c r="H90" s="72" t="s">
        <v>3</v>
      </c>
      <c r="I90" s="26">
        <f>COUNTIF($F$90:$F$120,H90)</f>
        <v>9</v>
      </c>
      <c r="J90" s="73">
        <f>SUMIF($F$90:$F$120,H90,$E$90:$E$120)</f>
        <v>148000000</v>
      </c>
    </row>
    <row r="91" spans="1:10" ht="18" customHeight="1">
      <c r="B91" s="26">
        <v>2</v>
      </c>
      <c r="C91" s="19" t="s">
        <v>129</v>
      </c>
      <c r="D91" s="16" t="s">
        <v>177</v>
      </c>
      <c r="E91" s="24">
        <v>15000000</v>
      </c>
      <c r="F91" s="19" t="s">
        <v>3</v>
      </c>
      <c r="H91" s="72" t="s">
        <v>2</v>
      </c>
      <c r="I91" s="26">
        <f t="shared" ref="I91:I95" si="6">COUNTIF($F$90:$F$120,H91)</f>
        <v>6</v>
      </c>
      <c r="J91" s="73">
        <f t="shared" ref="J91:J94" si="7">SUMIF($F$90:$F$120,H91,$E$90:$E$120)</f>
        <v>56250000</v>
      </c>
    </row>
    <row r="92" spans="1:10" s="6" customFormat="1" ht="18" customHeight="1">
      <c r="A92" s="21"/>
      <c r="B92" s="26">
        <v>3</v>
      </c>
      <c r="C92" s="25" t="s">
        <v>180</v>
      </c>
      <c r="D92" s="22" t="s">
        <v>156</v>
      </c>
      <c r="E92" s="17">
        <v>7500000</v>
      </c>
      <c r="F92" s="16" t="s">
        <v>3</v>
      </c>
      <c r="G92" s="55"/>
      <c r="H92" s="74" t="s">
        <v>4</v>
      </c>
      <c r="I92" s="26">
        <f t="shared" si="6"/>
        <v>3</v>
      </c>
      <c r="J92" s="73">
        <f t="shared" si="7"/>
        <v>22500000</v>
      </c>
    </row>
    <row r="93" spans="1:10" s="6" customFormat="1" ht="18" customHeight="1">
      <c r="A93" s="21"/>
      <c r="B93" s="26">
        <v>4</v>
      </c>
      <c r="C93" s="25" t="s">
        <v>181</v>
      </c>
      <c r="D93" s="22" t="s">
        <v>157</v>
      </c>
      <c r="E93" s="17">
        <v>7500000</v>
      </c>
      <c r="F93" s="18" t="s">
        <v>2</v>
      </c>
      <c r="G93" s="55"/>
      <c r="H93" s="72" t="s">
        <v>5</v>
      </c>
      <c r="I93" s="26">
        <f t="shared" si="6"/>
        <v>2</v>
      </c>
      <c r="J93" s="73">
        <f t="shared" si="7"/>
        <v>15000000</v>
      </c>
    </row>
    <row r="94" spans="1:10" s="6" customFormat="1" ht="18" customHeight="1">
      <c r="A94" s="21"/>
      <c r="B94" s="26">
        <v>5</v>
      </c>
      <c r="C94" s="25" t="s">
        <v>182</v>
      </c>
      <c r="D94" s="22" t="s">
        <v>158</v>
      </c>
      <c r="E94" s="17">
        <v>7500000</v>
      </c>
      <c r="F94" s="18" t="s">
        <v>4</v>
      </c>
      <c r="G94" s="55"/>
      <c r="H94" s="72" t="s">
        <v>7</v>
      </c>
      <c r="I94" s="26">
        <f t="shared" si="6"/>
        <v>4</v>
      </c>
      <c r="J94" s="73">
        <f t="shared" si="7"/>
        <v>39250000</v>
      </c>
    </row>
    <row r="95" spans="1:10" s="6" customFormat="1" ht="18" customHeight="1">
      <c r="A95" s="21"/>
      <c r="B95" s="26">
        <v>6</v>
      </c>
      <c r="C95" s="25" t="s">
        <v>183</v>
      </c>
      <c r="D95" s="22" t="s">
        <v>159</v>
      </c>
      <c r="E95" s="17">
        <v>7500000</v>
      </c>
      <c r="F95" s="18" t="s">
        <v>3</v>
      </c>
      <c r="G95" s="55"/>
      <c r="H95" s="72" t="s">
        <v>6</v>
      </c>
      <c r="I95" s="26">
        <f t="shared" si="6"/>
        <v>3</v>
      </c>
      <c r="J95" s="73">
        <f>SUMIF($F$90:$F$120,H95,$E$90:$E$120)</f>
        <v>22500000</v>
      </c>
    </row>
    <row r="96" spans="1:10" s="6" customFormat="1" ht="18" customHeight="1">
      <c r="A96" s="21"/>
      <c r="B96" s="26">
        <v>7</v>
      </c>
      <c r="C96" s="25" t="s">
        <v>184</v>
      </c>
      <c r="D96" s="22" t="s">
        <v>160</v>
      </c>
      <c r="E96" s="17">
        <v>7500000</v>
      </c>
      <c r="F96" s="18" t="s">
        <v>6</v>
      </c>
      <c r="G96" s="55"/>
      <c r="H96" s="80" t="s">
        <v>226</v>
      </c>
      <c r="I96" s="81">
        <f>SUM(I90:I95)</f>
        <v>27</v>
      </c>
      <c r="J96" s="33">
        <f>SUM(J90:J95)</f>
        <v>303500000</v>
      </c>
    </row>
    <row r="97" spans="1:9" s="6" customFormat="1" ht="18" customHeight="1">
      <c r="A97" s="21"/>
      <c r="B97" s="26">
        <v>8</v>
      </c>
      <c r="C97" s="25" t="s">
        <v>185</v>
      </c>
      <c r="D97" s="22" t="s">
        <v>161</v>
      </c>
      <c r="E97" s="17">
        <v>7500000</v>
      </c>
      <c r="F97" s="18" t="s">
        <v>7</v>
      </c>
      <c r="G97" s="55"/>
      <c r="H97" s="55"/>
      <c r="I97" s="55"/>
    </row>
    <row r="98" spans="1:9" s="6" customFormat="1" ht="18" customHeight="1">
      <c r="A98" s="21"/>
      <c r="B98" s="26">
        <v>9</v>
      </c>
      <c r="C98" s="25" t="s">
        <v>186</v>
      </c>
      <c r="D98" s="22" t="s">
        <v>162</v>
      </c>
      <c r="E98" s="17">
        <v>7500000</v>
      </c>
      <c r="F98" s="18" t="s">
        <v>5</v>
      </c>
      <c r="G98" s="55"/>
      <c r="H98" s="55"/>
      <c r="I98" s="55"/>
    </row>
    <row r="99" spans="1:9" s="6" customFormat="1" ht="18" customHeight="1">
      <c r="A99" s="21"/>
      <c r="B99" s="26">
        <v>10</v>
      </c>
      <c r="C99" s="25" t="s">
        <v>187</v>
      </c>
      <c r="D99" s="22" t="s">
        <v>163</v>
      </c>
      <c r="E99" s="17">
        <v>7500000</v>
      </c>
      <c r="F99" s="18" t="s">
        <v>7</v>
      </c>
      <c r="G99" s="55"/>
      <c r="H99" s="55"/>
      <c r="I99" s="55"/>
    </row>
    <row r="100" spans="1:9" s="6" customFormat="1" ht="18" customHeight="1">
      <c r="A100" s="21"/>
      <c r="B100" s="26">
        <v>11</v>
      </c>
      <c r="C100" s="25" t="s">
        <v>188</v>
      </c>
      <c r="D100" s="22" t="s">
        <v>164</v>
      </c>
      <c r="E100" s="17">
        <v>7500000</v>
      </c>
      <c r="F100" s="18" t="s">
        <v>3</v>
      </c>
      <c r="G100" s="55"/>
      <c r="H100" s="55"/>
      <c r="I100" s="55"/>
    </row>
    <row r="101" spans="1:9" s="6" customFormat="1" ht="18" customHeight="1">
      <c r="A101" s="21"/>
      <c r="B101" s="26">
        <v>12</v>
      </c>
      <c r="C101" s="25" t="s">
        <v>189</v>
      </c>
      <c r="D101" s="22" t="s">
        <v>165</v>
      </c>
      <c r="E101" s="17">
        <v>7500000</v>
      </c>
      <c r="F101" s="18" t="s">
        <v>2</v>
      </c>
      <c r="G101" s="55"/>
      <c r="H101" s="55"/>
      <c r="I101" s="55"/>
    </row>
    <row r="102" spans="1:9" s="6" customFormat="1" ht="18" customHeight="1">
      <c r="A102" s="21"/>
      <c r="B102" s="26">
        <v>13</v>
      </c>
      <c r="C102" s="25" t="s">
        <v>190</v>
      </c>
      <c r="D102" s="22" t="s">
        <v>166</v>
      </c>
      <c r="E102" s="17">
        <v>7500000</v>
      </c>
      <c r="F102" s="18" t="s">
        <v>3</v>
      </c>
      <c r="G102" s="55"/>
      <c r="H102" s="55"/>
      <c r="I102" s="55"/>
    </row>
    <row r="103" spans="1:9" s="6" customFormat="1" ht="18" customHeight="1">
      <c r="A103" s="21"/>
      <c r="B103" s="26">
        <v>14</v>
      </c>
      <c r="C103" s="25" t="s">
        <v>191</v>
      </c>
      <c r="D103" s="22" t="s">
        <v>167</v>
      </c>
      <c r="E103" s="17">
        <v>7500000</v>
      </c>
      <c r="F103" s="18" t="s">
        <v>2</v>
      </c>
      <c r="G103" s="55"/>
      <c r="H103" s="55"/>
      <c r="I103" s="55"/>
    </row>
    <row r="104" spans="1:9" s="6" customFormat="1" ht="18" customHeight="1">
      <c r="A104" s="21"/>
      <c r="B104" s="26">
        <v>15</v>
      </c>
      <c r="C104" s="25" t="s">
        <v>192</v>
      </c>
      <c r="D104" s="22" t="s">
        <v>168</v>
      </c>
      <c r="E104" s="17">
        <v>7500000</v>
      </c>
      <c r="F104" s="18" t="s">
        <v>6</v>
      </c>
      <c r="G104" s="55"/>
      <c r="H104" s="55"/>
      <c r="I104" s="55"/>
    </row>
    <row r="105" spans="1:9" s="6" customFormat="1" ht="18" customHeight="1">
      <c r="A105" s="21"/>
      <c r="B105" s="26">
        <v>16</v>
      </c>
      <c r="C105" s="25" t="s">
        <v>193</v>
      </c>
      <c r="D105" s="22" t="s">
        <v>178</v>
      </c>
      <c r="E105" s="17">
        <v>7500000</v>
      </c>
      <c r="F105" s="18" t="s">
        <v>4</v>
      </c>
      <c r="G105" s="55"/>
      <c r="H105" s="55"/>
      <c r="I105" s="55"/>
    </row>
    <row r="106" spans="1:9" s="6" customFormat="1" ht="18" customHeight="1">
      <c r="A106" s="21"/>
      <c r="B106" s="26">
        <v>17</v>
      </c>
      <c r="C106" s="25" t="s">
        <v>194</v>
      </c>
      <c r="D106" s="22" t="s">
        <v>169</v>
      </c>
      <c r="E106" s="17">
        <v>7500000</v>
      </c>
      <c r="F106" s="18" t="s">
        <v>2</v>
      </c>
      <c r="G106" s="55"/>
      <c r="H106" s="55"/>
      <c r="I106" s="55"/>
    </row>
    <row r="107" spans="1:9" s="6" customFormat="1" ht="18" customHeight="1">
      <c r="A107" s="21"/>
      <c r="B107" s="26">
        <v>18</v>
      </c>
      <c r="C107" s="25" t="s">
        <v>195</v>
      </c>
      <c r="D107" s="22" t="s">
        <v>170</v>
      </c>
      <c r="E107" s="17">
        <v>7500000</v>
      </c>
      <c r="F107" s="18" t="s">
        <v>3</v>
      </c>
      <c r="G107" s="55"/>
      <c r="H107" s="55"/>
      <c r="I107" s="55"/>
    </row>
    <row r="108" spans="1:9" s="6" customFormat="1" ht="18" customHeight="1">
      <c r="A108" s="21"/>
      <c r="B108" s="26">
        <v>19</v>
      </c>
      <c r="C108" s="25" t="s">
        <v>196</v>
      </c>
      <c r="D108" s="22" t="s">
        <v>171</v>
      </c>
      <c r="E108" s="17">
        <v>7500000</v>
      </c>
      <c r="F108" s="18" t="s">
        <v>6</v>
      </c>
      <c r="G108" s="55"/>
      <c r="H108" s="55"/>
      <c r="I108" s="55"/>
    </row>
    <row r="109" spans="1:9" s="6" customFormat="1" ht="18" customHeight="1">
      <c r="A109" s="21"/>
      <c r="B109" s="26">
        <v>20</v>
      </c>
      <c r="C109" s="25" t="s">
        <v>197</v>
      </c>
      <c r="D109" s="22" t="s">
        <v>172</v>
      </c>
      <c r="E109" s="17">
        <v>7500000</v>
      </c>
      <c r="F109" s="18" t="s">
        <v>7</v>
      </c>
      <c r="G109" s="55"/>
      <c r="H109" s="55"/>
      <c r="I109" s="55"/>
    </row>
    <row r="110" spans="1:9" s="6" customFormat="1" ht="18" customHeight="1">
      <c r="A110" s="21"/>
      <c r="B110" s="26">
        <v>21</v>
      </c>
      <c r="C110" s="25" t="s">
        <v>198</v>
      </c>
      <c r="D110" s="22" t="s">
        <v>173</v>
      </c>
      <c r="E110" s="17">
        <v>7500000</v>
      </c>
      <c r="F110" s="18" t="s">
        <v>4</v>
      </c>
      <c r="G110" s="55"/>
      <c r="H110" s="55"/>
      <c r="I110" s="55"/>
    </row>
    <row r="111" spans="1:9" s="6" customFormat="1" ht="18" customHeight="1">
      <c r="A111" s="10"/>
      <c r="B111" s="26">
        <v>22</v>
      </c>
      <c r="C111" s="25" t="s">
        <v>199</v>
      </c>
      <c r="D111" s="22" t="s">
        <v>174</v>
      </c>
      <c r="E111" s="17">
        <v>7500000</v>
      </c>
      <c r="F111" s="18" t="s">
        <v>2</v>
      </c>
      <c r="G111" s="55"/>
      <c r="H111" s="55"/>
      <c r="I111" s="55"/>
    </row>
    <row r="112" spans="1:9" s="6" customFormat="1" ht="18" customHeight="1">
      <c r="A112" s="10"/>
      <c r="B112" s="26">
        <v>23</v>
      </c>
      <c r="C112" s="25" t="s">
        <v>200</v>
      </c>
      <c r="D112" s="34" t="s">
        <v>175</v>
      </c>
      <c r="E112" s="17">
        <v>7500000</v>
      </c>
      <c r="F112" s="18" t="s">
        <v>5</v>
      </c>
      <c r="G112" s="55"/>
      <c r="H112" s="55"/>
      <c r="I112" s="55"/>
    </row>
    <row r="113" spans="1:9" s="6" customFormat="1" ht="18" customHeight="1">
      <c r="A113" s="10"/>
      <c r="B113" s="58"/>
      <c r="C113" s="21"/>
      <c r="D113" s="21"/>
      <c r="E113" s="70">
        <f>SUM(E90:E112)</f>
        <v>187500000</v>
      </c>
      <c r="F113" s="21"/>
      <c r="H113" s="55"/>
      <c r="I113" s="55"/>
    </row>
    <row r="114" spans="1:9" ht="18" customHeight="1">
      <c r="A114" s="23"/>
    </row>
    <row r="115" spans="1:9" s="67" customFormat="1" ht="18" customHeight="1">
      <c r="A115" s="63"/>
      <c r="B115" s="61" t="s">
        <v>209</v>
      </c>
      <c r="C115" s="8"/>
      <c r="D115" s="64"/>
      <c r="E115" s="65"/>
      <c r="F115" s="63"/>
      <c r="G115" s="66"/>
      <c r="H115" s="66"/>
      <c r="I115" s="66"/>
    </row>
    <row r="116" spans="1:9" s="9" customFormat="1" ht="18" customHeight="1">
      <c r="A116" s="10"/>
      <c r="B116" s="57" t="s">
        <v>0</v>
      </c>
      <c r="C116" s="27" t="s">
        <v>201</v>
      </c>
      <c r="D116" s="27" t="s">
        <v>202</v>
      </c>
      <c r="E116" s="27" t="s">
        <v>203</v>
      </c>
      <c r="F116" s="27" t="s">
        <v>1</v>
      </c>
      <c r="G116" s="50"/>
      <c r="H116" s="50"/>
      <c r="I116" s="50"/>
    </row>
    <row r="117" spans="1:9" s="9" customFormat="1" ht="18" customHeight="1">
      <c r="A117" s="10"/>
      <c r="B117" s="13">
        <v>1</v>
      </c>
      <c r="C117" s="14" t="s">
        <v>229</v>
      </c>
      <c r="D117" s="14" t="s">
        <v>284</v>
      </c>
      <c r="E117" s="15">
        <v>18750000</v>
      </c>
      <c r="F117" s="16" t="s">
        <v>2</v>
      </c>
      <c r="G117" s="50"/>
      <c r="H117" s="50"/>
      <c r="I117" s="50"/>
    </row>
    <row r="118" spans="1:9" s="9" customFormat="1" ht="18" customHeight="1">
      <c r="A118" s="10"/>
      <c r="B118" s="13">
        <v>2</v>
      </c>
      <c r="C118" s="14" t="s">
        <v>230</v>
      </c>
      <c r="D118" s="14" t="s">
        <v>285</v>
      </c>
      <c r="E118" s="15">
        <v>16750000</v>
      </c>
      <c r="F118" s="16" t="s">
        <v>7</v>
      </c>
      <c r="G118" s="50"/>
      <c r="H118" s="50"/>
      <c r="I118" s="50"/>
    </row>
    <row r="119" spans="1:9" s="9" customFormat="1" ht="18" customHeight="1">
      <c r="A119" s="10"/>
      <c r="B119" s="13">
        <v>3</v>
      </c>
      <c r="C119" s="51" t="s">
        <v>231</v>
      </c>
      <c r="D119" s="16" t="s">
        <v>286</v>
      </c>
      <c r="E119" s="17">
        <v>18500000</v>
      </c>
      <c r="F119" s="16" t="s">
        <v>3</v>
      </c>
      <c r="G119" s="50"/>
      <c r="H119" s="50"/>
      <c r="I119" s="50"/>
    </row>
    <row r="120" spans="1:9" s="9" customFormat="1" ht="18" customHeight="1">
      <c r="A120" s="10"/>
      <c r="B120" s="13">
        <v>4</v>
      </c>
      <c r="C120" s="19" t="s">
        <v>179</v>
      </c>
      <c r="D120" s="18" t="s">
        <v>287</v>
      </c>
      <c r="E120" s="17">
        <v>62000000</v>
      </c>
      <c r="F120" s="16" t="s">
        <v>3</v>
      </c>
      <c r="G120" s="50"/>
      <c r="H120" s="50"/>
      <c r="I120" s="50"/>
    </row>
    <row r="121" spans="1:9" ht="18" customHeight="1">
      <c r="E121" s="114">
        <f>SUM(E117:E120)</f>
        <v>116000000</v>
      </c>
    </row>
    <row r="122" spans="1:9" ht="18" customHeight="1"/>
    <row r="123" spans="1:9" ht="18" customHeight="1"/>
    <row r="124" spans="1:9" ht="18" customHeight="1"/>
    <row r="125" spans="1:9" ht="18" customHeight="1"/>
    <row r="126" spans="1:9" ht="18" customHeight="1"/>
    <row r="127" spans="1:9" ht="18" customHeight="1"/>
    <row r="128" spans="1:9" ht="18" customHeight="1"/>
    <row r="129" ht="18" customHeight="1"/>
    <row r="130" ht="18" customHeight="1"/>
    <row r="131" ht="18" customHeight="1"/>
  </sheetData>
  <sheetProtection password="D5E0" sheet="1" objects="1" scenarios="1"/>
  <mergeCells count="2">
    <mergeCell ref="B51:D51"/>
    <mergeCell ref="C1:H1"/>
  </mergeCells>
  <pageMargins left="0.7" right="0.7" top="0.75" bottom="0.75" header="0.3" footer="0.3"/>
  <pageSetup fitToWidth="2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workbookViewId="0">
      <selection activeCell="F27" sqref="F27"/>
    </sheetView>
  </sheetViews>
  <sheetFormatPr defaultColWidth="8.85546875" defaultRowHeight="15"/>
  <cols>
    <col min="1" max="1" width="4" style="5" customWidth="1"/>
    <col min="2" max="2" width="5.28515625" style="5" customWidth="1"/>
    <col min="3" max="3" width="9.42578125" style="5" customWidth="1"/>
    <col min="4" max="4" width="9.7109375" style="5" customWidth="1"/>
    <col min="5" max="5" width="18.140625" style="5" customWidth="1"/>
    <col min="6" max="6" width="9.85546875" style="5" customWidth="1"/>
    <col min="7" max="7" width="16.42578125" style="5" customWidth="1"/>
    <col min="8" max="8" width="8.5703125" style="5" customWidth="1"/>
    <col min="9" max="9" width="18.85546875" style="5" customWidth="1"/>
    <col min="10" max="10" width="10.5703125" style="5" customWidth="1"/>
    <col min="11" max="11" width="18.5703125" style="5" customWidth="1"/>
  </cols>
  <sheetData>
    <row r="1" spans="2:11" ht="18.75">
      <c r="C1" s="132" t="s">
        <v>32</v>
      </c>
      <c r="D1" s="132"/>
      <c r="E1" s="132"/>
      <c r="F1" s="132"/>
      <c r="G1" s="132"/>
      <c r="H1" s="132"/>
      <c r="I1" s="132"/>
      <c r="J1" s="132"/>
    </row>
    <row r="2" spans="2:11" ht="18.75">
      <c r="C2" s="131" t="s">
        <v>289</v>
      </c>
      <c r="D2" s="131"/>
      <c r="E2" s="131"/>
      <c r="F2" s="131"/>
      <c r="G2" s="131"/>
      <c r="H2" s="131"/>
      <c r="I2" s="131"/>
      <c r="J2" s="131"/>
    </row>
    <row r="4" spans="2:11" ht="15.75">
      <c r="B4" s="83" t="s">
        <v>29</v>
      </c>
    </row>
    <row r="6" spans="2:11">
      <c r="B6" s="127" t="s">
        <v>0</v>
      </c>
      <c r="C6" s="127" t="s">
        <v>1</v>
      </c>
      <c r="D6" s="127" t="s">
        <v>10</v>
      </c>
      <c r="E6" s="127"/>
      <c r="F6" s="127" t="s">
        <v>11</v>
      </c>
      <c r="G6" s="127"/>
      <c r="H6" s="127" t="s">
        <v>22</v>
      </c>
      <c r="I6" s="127"/>
      <c r="J6" s="127" t="s">
        <v>21</v>
      </c>
      <c r="K6" s="127"/>
    </row>
    <row r="7" spans="2:11">
      <c r="B7" s="127"/>
      <c r="C7" s="127"/>
      <c r="D7" s="19" t="s">
        <v>15</v>
      </c>
      <c r="E7" s="19" t="s">
        <v>16</v>
      </c>
      <c r="F7" s="19" t="s">
        <v>15</v>
      </c>
      <c r="G7" s="19" t="s">
        <v>16</v>
      </c>
      <c r="H7" s="19" t="s">
        <v>15</v>
      </c>
      <c r="I7" s="19" t="s">
        <v>16</v>
      </c>
      <c r="J7" s="71" t="s">
        <v>20</v>
      </c>
      <c r="K7" s="71" t="s">
        <v>19</v>
      </c>
    </row>
    <row r="8" spans="2:11">
      <c r="B8" s="26">
        <v>1</v>
      </c>
      <c r="C8" s="19" t="s">
        <v>3</v>
      </c>
      <c r="D8" s="26">
        <f>COUNTIF('JUDUL PENELITIAN'!$F$6:$F$14,'REKAP PENELITIAN'!C8)</f>
        <v>2</v>
      </c>
      <c r="E8" s="103">
        <f>SUMIF('JUDUL PENELITIAN'!$F$6:$F$14,'REKAP PENELITIAN'!C8,'JUDUL PENELITIAN'!$E$6:$E$14)</f>
        <v>17250000</v>
      </c>
      <c r="F8" s="19">
        <v>0</v>
      </c>
      <c r="G8" s="104">
        <v>0</v>
      </c>
      <c r="H8" s="105">
        <v>0</v>
      </c>
      <c r="I8" s="104">
        <v>0</v>
      </c>
      <c r="J8" s="106">
        <f>D8+F8+H8</f>
        <v>2</v>
      </c>
      <c r="K8" s="73">
        <f>E8+G8+I8</f>
        <v>17250000</v>
      </c>
    </row>
    <row r="9" spans="2:11">
      <c r="B9" s="19">
        <v>2</v>
      </c>
      <c r="C9" s="19" t="s">
        <v>2</v>
      </c>
      <c r="D9" s="26">
        <f>COUNTIF('JUDUL PENELITIAN'!$F$6:$F$14,'REKAP PENELITIAN'!C9)</f>
        <v>2</v>
      </c>
      <c r="E9" s="103">
        <f>SUMIF('JUDUL PENELITIAN'!$F$6:$F$14,'REKAP PENELITIAN'!C9,'JUDUL PENELITIAN'!$E$6:$E$14)</f>
        <v>17500000</v>
      </c>
      <c r="F9" s="19">
        <v>0</v>
      </c>
      <c r="G9" s="104">
        <v>0</v>
      </c>
      <c r="H9" s="105">
        <v>0</v>
      </c>
      <c r="I9" s="104">
        <v>0</v>
      </c>
      <c r="J9" s="106">
        <f>D9+F9+H9</f>
        <v>2</v>
      </c>
      <c r="K9" s="73">
        <f>E9+G9+I9</f>
        <v>17500000</v>
      </c>
    </row>
    <row r="10" spans="2:11">
      <c r="B10" s="19">
        <v>3</v>
      </c>
      <c r="C10" s="19" t="s">
        <v>4</v>
      </c>
      <c r="D10" s="26">
        <f>COUNTIF('JUDUL PENELITIAN'!$F$6:$F$14,'REKAP PENELITIAN'!C10)</f>
        <v>3</v>
      </c>
      <c r="E10" s="103">
        <f>SUMIF('JUDUL PENELITIAN'!$F$6:$F$14,'REKAP PENELITIAN'!C10,'JUDUL PENELITIAN'!$E$6:$E$14)</f>
        <v>23500000</v>
      </c>
      <c r="F10" s="19">
        <v>0</v>
      </c>
      <c r="G10" s="104">
        <v>0</v>
      </c>
      <c r="H10" s="105">
        <v>0</v>
      </c>
      <c r="I10" s="104">
        <v>0</v>
      </c>
      <c r="J10" s="106">
        <f t="shared" ref="J10:J13" si="0">D10+F10+H10</f>
        <v>3</v>
      </c>
      <c r="K10" s="73">
        <f t="shared" ref="K10:K13" si="1">E10+G10+I10</f>
        <v>23500000</v>
      </c>
    </row>
    <row r="11" spans="2:11">
      <c r="B11" s="19">
        <v>4</v>
      </c>
      <c r="C11" s="19" t="s">
        <v>5</v>
      </c>
      <c r="D11" s="26">
        <f>COUNTIF('JUDUL PENELITIAN'!$F$6:$F$14,'REKAP PENELITIAN'!C11)</f>
        <v>1</v>
      </c>
      <c r="E11" s="103">
        <f>SUMIF('JUDUL PENELITIAN'!$F$6:$F$14,'REKAP PENELITIAN'!C11,'JUDUL PENELITIAN'!$E$6:$E$14)</f>
        <v>7000000</v>
      </c>
      <c r="F11" s="19">
        <v>0</v>
      </c>
      <c r="G11" s="104">
        <v>0</v>
      </c>
      <c r="H11" s="105">
        <v>0</v>
      </c>
      <c r="I11" s="104">
        <v>0</v>
      </c>
      <c r="J11" s="106">
        <f>D11+F11+H11</f>
        <v>1</v>
      </c>
      <c r="K11" s="73">
        <f>E11+G11+I11</f>
        <v>7000000</v>
      </c>
    </row>
    <row r="12" spans="2:11">
      <c r="B12" s="19">
        <v>5</v>
      </c>
      <c r="C12" s="19" t="s">
        <v>7</v>
      </c>
      <c r="D12" s="26">
        <f>COUNTIF('JUDUL PENELITIAN'!$F$6:$F$14,'REKAP PENELITIAN'!C12)</f>
        <v>0</v>
      </c>
      <c r="E12" s="103">
        <f>SUMIF('JUDUL PENELITIAN'!$F$6:$F$14,'REKAP PENELITIAN'!C12,'JUDUL PENELITIAN'!$E$6:$E$14)</f>
        <v>0</v>
      </c>
      <c r="F12" s="19">
        <v>0</v>
      </c>
      <c r="G12" s="104">
        <v>0</v>
      </c>
      <c r="H12" s="105">
        <v>0</v>
      </c>
      <c r="I12" s="104">
        <v>0</v>
      </c>
      <c r="J12" s="106">
        <f>D12+F12+H12</f>
        <v>0</v>
      </c>
      <c r="K12" s="73">
        <f>E12+G12+I12</f>
        <v>0</v>
      </c>
    </row>
    <row r="13" spans="2:11">
      <c r="B13" s="19">
        <v>6</v>
      </c>
      <c r="C13" s="19" t="s">
        <v>6</v>
      </c>
      <c r="D13" s="26">
        <f>COUNTIF('JUDUL PENELITIAN'!$F$6:$F$14,'REKAP PENELITIAN'!C13)</f>
        <v>1</v>
      </c>
      <c r="E13" s="103">
        <f>SUMIF('JUDUL PENELITIAN'!$F$6:$F$14,'REKAP PENELITIAN'!C13,'JUDUL PENELITIAN'!$E$6:$E$14)</f>
        <v>7500000</v>
      </c>
      <c r="F13" s="19">
        <v>0</v>
      </c>
      <c r="G13" s="104">
        <v>0</v>
      </c>
      <c r="H13" s="105">
        <v>0</v>
      </c>
      <c r="I13" s="104">
        <v>0</v>
      </c>
      <c r="J13" s="106">
        <f t="shared" si="0"/>
        <v>1</v>
      </c>
      <c r="K13" s="73">
        <f t="shared" si="1"/>
        <v>7500000</v>
      </c>
    </row>
    <row r="14" spans="2:11">
      <c r="B14" s="19"/>
      <c r="C14" s="19" t="s">
        <v>14</v>
      </c>
      <c r="D14" s="96">
        <f>SUM(D8:D13)</f>
        <v>9</v>
      </c>
      <c r="E14" s="96">
        <f t="shared" ref="E14:K14" si="2">SUM(E8:E13)</f>
        <v>72750000</v>
      </c>
      <c r="F14" s="96">
        <f t="shared" si="2"/>
        <v>0</v>
      </c>
      <c r="G14" s="96">
        <f t="shared" si="2"/>
        <v>0</v>
      </c>
      <c r="H14" s="96">
        <f t="shared" si="2"/>
        <v>0</v>
      </c>
      <c r="I14" s="96">
        <f t="shared" si="2"/>
        <v>0</v>
      </c>
      <c r="J14" s="107">
        <f t="shared" si="2"/>
        <v>9</v>
      </c>
      <c r="K14" s="96">
        <f t="shared" si="2"/>
        <v>72750000</v>
      </c>
    </row>
    <row r="16" spans="2:11" ht="15.75">
      <c r="B16" s="83" t="s">
        <v>18</v>
      </c>
    </row>
    <row r="18" spans="2:11">
      <c r="B18" s="127" t="s">
        <v>0</v>
      </c>
      <c r="C18" s="127" t="s">
        <v>1</v>
      </c>
      <c r="D18" s="127" t="s">
        <v>10</v>
      </c>
      <c r="E18" s="127"/>
      <c r="F18" s="127" t="s">
        <v>11</v>
      </c>
      <c r="G18" s="127"/>
      <c r="H18" s="129" t="s">
        <v>22</v>
      </c>
      <c r="I18" s="130"/>
      <c r="J18" s="129" t="s">
        <v>21</v>
      </c>
      <c r="K18" s="130"/>
    </row>
    <row r="19" spans="2:11">
      <c r="B19" s="127"/>
      <c r="C19" s="127"/>
      <c r="D19" s="19" t="s">
        <v>15</v>
      </c>
      <c r="E19" s="19" t="s">
        <v>16</v>
      </c>
      <c r="F19" s="19" t="s">
        <v>15</v>
      </c>
      <c r="G19" s="19" t="s">
        <v>16</v>
      </c>
      <c r="H19" s="19" t="s">
        <v>15</v>
      </c>
      <c r="I19" s="19" t="s">
        <v>16</v>
      </c>
      <c r="J19" s="71" t="s">
        <v>20</v>
      </c>
      <c r="K19" s="71" t="s">
        <v>19</v>
      </c>
    </row>
    <row r="20" spans="2:11">
      <c r="B20" s="16">
        <v>1</v>
      </c>
      <c r="C20" s="19" t="s">
        <v>3</v>
      </c>
      <c r="D20" s="26">
        <f>COUNTIF('JUDUL PENELITIAN'!$F$20:$F$35,'REKAP PENELITIAN'!C20)</f>
        <v>5</v>
      </c>
      <c r="E20" s="103">
        <f>SUMIF('JUDUL PENELITIAN'!$F$20:$F$35,'REKAP PENELITIAN'!C20,'JUDUL PENELITIAN'!$E$20:$E$35)</f>
        <v>43125000</v>
      </c>
      <c r="F20" s="26">
        <f>COUNTIF('JUDUL PENELITIAN'!$F$40:$F$50,'REKAP PENELITIAN'!C20)</f>
        <v>2</v>
      </c>
      <c r="G20" s="104">
        <f>SUMIF('JUDUL PENELITIAN'!$F$40:$F$50,'REKAP PENELITIAN'!C20,'JUDUL PENELITIAN'!$E$40:$E$50)</f>
        <v>23200000</v>
      </c>
      <c r="H20" s="105">
        <v>0</v>
      </c>
      <c r="I20" s="104">
        <v>0</v>
      </c>
      <c r="J20" s="106">
        <f>D20+F20</f>
        <v>7</v>
      </c>
      <c r="K20" s="104">
        <f>E20+G20</f>
        <v>66325000</v>
      </c>
    </row>
    <row r="21" spans="2:11">
      <c r="B21" s="16">
        <v>2</v>
      </c>
      <c r="C21" s="19" t="s">
        <v>2</v>
      </c>
      <c r="D21" s="26">
        <f>COUNTIF('JUDUL PENELITIAN'!$F$20:$F$35,'REKAP PENELITIAN'!C21)</f>
        <v>4</v>
      </c>
      <c r="E21" s="103">
        <f>SUMIF('JUDUL PENELITIAN'!$F$20:$F$35,'REKAP PENELITIAN'!C21,'JUDUL PENELITIAN'!$E$20:$E$35)</f>
        <v>39000000</v>
      </c>
      <c r="F21" s="26">
        <f>COUNTIF('JUDUL PENELITIAN'!$F$40:$F$50,'REKAP PENELITIAN'!C21)</f>
        <v>3</v>
      </c>
      <c r="G21" s="104">
        <f>SUMIF('JUDUL PENELITIAN'!$F$40:$F$50,'REKAP PENELITIAN'!C21,'JUDUL PENELITIAN'!$E$40:$E$50)</f>
        <v>34800000</v>
      </c>
      <c r="H21" s="105">
        <v>0</v>
      </c>
      <c r="I21" s="104">
        <v>0</v>
      </c>
      <c r="J21" s="106">
        <f t="shared" ref="J21:J25" si="3">D21+F21</f>
        <v>7</v>
      </c>
      <c r="K21" s="104">
        <f t="shared" ref="K21:K25" si="4">E21+G21</f>
        <v>73800000</v>
      </c>
    </row>
    <row r="22" spans="2:11">
      <c r="B22" s="16">
        <v>3</v>
      </c>
      <c r="C22" s="19" t="s">
        <v>4</v>
      </c>
      <c r="D22" s="26">
        <f>COUNTIF('JUDUL PENELITIAN'!$F$20:$F$35,'REKAP PENELITIAN'!C22)</f>
        <v>2</v>
      </c>
      <c r="E22" s="103">
        <f>SUMIF('JUDUL PENELITIAN'!$F$20:$F$35,'REKAP PENELITIAN'!C22,'JUDUL PENELITIAN'!$E$20:$E$35)</f>
        <v>18000000</v>
      </c>
      <c r="F22" s="26">
        <f>COUNTIF('JUDUL PENELITIAN'!$F$40:$F$50,'REKAP PENELITIAN'!C22)</f>
        <v>3</v>
      </c>
      <c r="G22" s="104">
        <f>SUMIF('JUDUL PENELITIAN'!$F$40:$F$50,'REKAP PENELITIAN'!C22,'JUDUL PENELITIAN'!$E$40:$E$50)</f>
        <v>34800000</v>
      </c>
      <c r="H22" s="105">
        <v>0</v>
      </c>
      <c r="I22" s="104">
        <v>0</v>
      </c>
      <c r="J22" s="106">
        <f t="shared" si="3"/>
        <v>5</v>
      </c>
      <c r="K22" s="104">
        <f t="shared" si="4"/>
        <v>52800000</v>
      </c>
    </row>
    <row r="23" spans="2:11">
      <c r="B23" s="16">
        <v>4</v>
      </c>
      <c r="C23" s="19" t="s">
        <v>5</v>
      </c>
      <c r="D23" s="26">
        <f>COUNTIF('JUDUL PENELITIAN'!$F$20:$F$35,'REKAP PENELITIAN'!C23)</f>
        <v>1</v>
      </c>
      <c r="E23" s="103">
        <f>SUMIF('JUDUL PENELITIAN'!$F$20:$F$35,'REKAP PENELITIAN'!C23,'JUDUL PENELITIAN'!$E$20:$E$35)</f>
        <v>7500000</v>
      </c>
      <c r="F23" s="26">
        <f>COUNTIF('JUDUL PENELITIAN'!$F$40:$F$50,'REKAP PENELITIAN'!C23)</f>
        <v>1</v>
      </c>
      <c r="G23" s="104">
        <f>SUMIF('JUDUL PENELITIAN'!$F$40:$F$50,'REKAP PENELITIAN'!C23,'JUDUL PENELITIAN'!$E$40:$E$50)</f>
        <v>11600000</v>
      </c>
      <c r="H23" s="105">
        <v>0</v>
      </c>
      <c r="I23" s="104">
        <v>0</v>
      </c>
      <c r="J23" s="106">
        <f>D23+F23</f>
        <v>2</v>
      </c>
      <c r="K23" s="104">
        <f>E23+G23</f>
        <v>19100000</v>
      </c>
    </row>
    <row r="24" spans="2:11">
      <c r="B24" s="16">
        <v>5</v>
      </c>
      <c r="C24" s="19" t="s">
        <v>7</v>
      </c>
      <c r="D24" s="26">
        <f>COUNTIF('JUDUL PENELITIAN'!$F$20:$F$35,'REKAP PENELITIAN'!C24)</f>
        <v>2</v>
      </c>
      <c r="E24" s="103">
        <f>SUMIF('JUDUL PENELITIAN'!$F$20:$F$35,'REKAP PENELITIAN'!C24,'JUDUL PENELITIAN'!$E$20:$E$35)</f>
        <v>15500000</v>
      </c>
      <c r="F24" s="26">
        <f>COUNTIF('JUDUL PENELITIAN'!$F$40:$F$50,'REKAP PENELITIAN'!C24)</f>
        <v>1</v>
      </c>
      <c r="G24" s="104">
        <f>SUMIF('JUDUL PENELITIAN'!$F$40:$F$50,'REKAP PENELITIAN'!C24,'JUDUL PENELITIAN'!$E$40:$E$50)</f>
        <v>11600000</v>
      </c>
      <c r="H24" s="105">
        <v>0</v>
      </c>
      <c r="I24" s="104">
        <v>0</v>
      </c>
      <c r="J24" s="106">
        <f>D24+F24</f>
        <v>3</v>
      </c>
      <c r="K24" s="104">
        <f>E24+G24</f>
        <v>27100000</v>
      </c>
    </row>
    <row r="25" spans="2:11">
      <c r="B25" s="16">
        <v>6</v>
      </c>
      <c r="C25" s="19" t="s">
        <v>6</v>
      </c>
      <c r="D25" s="26">
        <f>COUNTIF('JUDUL PENELITIAN'!$F$20:$F$35,'REKAP PENELITIAN'!C25)</f>
        <v>2</v>
      </c>
      <c r="E25" s="103">
        <f>SUMIF('JUDUL PENELITIAN'!$F$20:$F$35,'REKAP PENELITIAN'!C25,'JUDUL PENELITIAN'!$E$20:$E$35)</f>
        <v>15250000</v>
      </c>
      <c r="F25" s="26">
        <f>COUNTIF('JUDUL PENELITIAN'!$F$40:$F$50,'REKAP PENELITIAN'!C25)</f>
        <v>1</v>
      </c>
      <c r="G25" s="104">
        <f>SUMIF('JUDUL PENELITIAN'!$F$40:$F$50,'REKAP PENELITIAN'!C25,'JUDUL PENELITIAN'!$E$40:$E$50)</f>
        <v>11600000</v>
      </c>
      <c r="H25" s="105">
        <v>0</v>
      </c>
      <c r="I25" s="104">
        <v>0</v>
      </c>
      <c r="J25" s="106">
        <f t="shared" si="3"/>
        <v>3</v>
      </c>
      <c r="K25" s="104">
        <f t="shared" si="4"/>
        <v>26850000</v>
      </c>
    </row>
    <row r="26" spans="2:11">
      <c r="B26" s="19"/>
      <c r="C26" s="19" t="s">
        <v>14</v>
      </c>
      <c r="D26" s="57">
        <f t="shared" ref="D26:K26" si="5">SUM(D21+D22+D20+D23+D25+D24)</f>
        <v>16</v>
      </c>
      <c r="E26" s="108">
        <f t="shared" si="5"/>
        <v>138375000</v>
      </c>
      <c r="F26" s="57">
        <f t="shared" si="5"/>
        <v>11</v>
      </c>
      <c r="G26" s="108">
        <f t="shared" si="5"/>
        <v>127600000</v>
      </c>
      <c r="H26" s="57">
        <f t="shared" si="5"/>
        <v>0</v>
      </c>
      <c r="I26" s="57">
        <f t="shared" si="5"/>
        <v>0</v>
      </c>
      <c r="J26" s="109">
        <f t="shared" si="5"/>
        <v>27</v>
      </c>
      <c r="K26" s="110">
        <f t="shared" si="5"/>
        <v>265975000</v>
      </c>
    </row>
    <row r="28" spans="2:11" ht="15.75">
      <c r="B28" s="83" t="s">
        <v>30</v>
      </c>
    </row>
    <row r="30" spans="2:11">
      <c r="B30" s="127" t="s">
        <v>0</v>
      </c>
      <c r="C30" s="127" t="s">
        <v>1</v>
      </c>
      <c r="D30" s="127" t="s">
        <v>10</v>
      </c>
      <c r="E30" s="127"/>
      <c r="F30" s="127" t="s">
        <v>11</v>
      </c>
      <c r="G30" s="127"/>
      <c r="H30" s="129" t="s">
        <v>22</v>
      </c>
      <c r="I30" s="130"/>
      <c r="J30" s="129" t="s">
        <v>21</v>
      </c>
      <c r="K30" s="130"/>
    </row>
    <row r="31" spans="2:11">
      <c r="B31" s="127"/>
      <c r="C31" s="127"/>
      <c r="D31" s="19" t="s">
        <v>15</v>
      </c>
      <c r="E31" s="19" t="s">
        <v>16</v>
      </c>
      <c r="F31" s="19" t="s">
        <v>15</v>
      </c>
      <c r="G31" s="19" t="s">
        <v>16</v>
      </c>
      <c r="H31" s="19" t="s">
        <v>15</v>
      </c>
      <c r="I31" s="19" t="s">
        <v>16</v>
      </c>
      <c r="J31" s="71" t="s">
        <v>20</v>
      </c>
      <c r="K31" s="71" t="s">
        <v>19</v>
      </c>
    </row>
    <row r="32" spans="2:11">
      <c r="B32" s="16">
        <v>1</v>
      </c>
      <c r="C32" s="19" t="s">
        <v>3</v>
      </c>
      <c r="D32" s="26">
        <f>COUNTIF('JUDUL PENELITIAN'!$F$56:$F$71,'REKAP PENELITIAN'!C32)</f>
        <v>4</v>
      </c>
      <c r="E32" s="104">
        <f>SUMIF('JUDUL PENELITIAN'!$F$56:$F$71,'REKAP PENELITIAN'!C32,'JUDUL PENELITIAN'!$E$56:$E$71)</f>
        <v>37500000</v>
      </c>
      <c r="F32" s="26">
        <f>COUNTIF('JUDUL PENELITIAN'!F76:F84,'REKAP PENELITIAN'!C32)</f>
        <v>2</v>
      </c>
      <c r="G32" s="104">
        <f>SUMIF('JUDUL PENELITIAN'!$F$76:$F$84,'REKAP PENELITIAN'!C32,'JUDUL PENELITIAN'!$E$76:$E$84)</f>
        <v>81500000</v>
      </c>
      <c r="H32" s="105">
        <v>0</v>
      </c>
      <c r="I32" s="104">
        <v>0</v>
      </c>
      <c r="J32" s="111">
        <f>D32+F32</f>
        <v>6</v>
      </c>
      <c r="K32" s="24">
        <f>E32+G32</f>
        <v>119000000</v>
      </c>
    </row>
    <row r="33" spans="2:22">
      <c r="B33" s="16">
        <v>2</v>
      </c>
      <c r="C33" s="19" t="s">
        <v>2</v>
      </c>
      <c r="D33" s="26">
        <f>COUNTIF('JUDUL PENELITIAN'!$F$56:$F$71,'REKAP PENELITIAN'!C33)</f>
        <v>4</v>
      </c>
      <c r="E33" s="104">
        <f>SUMIF('JUDUL PENELITIAN'!$F$56:$F$71,'REKAP PENELITIAN'!C33,'JUDUL PENELITIAN'!$E$56:$E$71)</f>
        <v>37500000</v>
      </c>
      <c r="F33" s="26">
        <v>3</v>
      </c>
      <c r="G33" s="104">
        <f>SUMIF('JUDUL PENELITIAN'!$F$76:$F$84,'REKAP PENELITIAN'!C33,'JUDUL PENELITIAN'!$E$76:$E$84)</f>
        <v>60000000</v>
      </c>
      <c r="H33" s="105">
        <v>0</v>
      </c>
      <c r="I33" s="104">
        <v>0</v>
      </c>
      <c r="J33" s="111">
        <f t="shared" ref="J33:J37" si="6">D33+F33</f>
        <v>7</v>
      </c>
      <c r="K33" s="24">
        <f t="shared" ref="K33:K37" si="7">E33+G33</f>
        <v>97500000</v>
      </c>
    </row>
    <row r="34" spans="2:22">
      <c r="B34" s="16">
        <v>3</v>
      </c>
      <c r="C34" s="19" t="s">
        <v>4</v>
      </c>
      <c r="D34" s="26">
        <f>COUNTIF('JUDUL PENELITIAN'!$F$56:$F$71,'REKAP PENELITIAN'!C34)</f>
        <v>1</v>
      </c>
      <c r="E34" s="104">
        <f>SUMIF('JUDUL PENELITIAN'!$F$56:$F$71,'REKAP PENELITIAN'!C34,'JUDUL PENELITIAN'!$E$56:$E$71)</f>
        <v>7500000</v>
      </c>
      <c r="F34" s="26">
        <v>2</v>
      </c>
      <c r="G34" s="104">
        <f>SUMIF('JUDUL PENELITIAN'!$F$76:$F$84,'REKAP PENELITIAN'!C34,'JUDUL PENELITIAN'!$E$76:$E$84)</f>
        <v>83000000</v>
      </c>
      <c r="H34" s="105">
        <v>0</v>
      </c>
      <c r="I34" s="104">
        <v>0</v>
      </c>
      <c r="J34" s="111">
        <f t="shared" si="6"/>
        <v>3</v>
      </c>
      <c r="K34" s="24">
        <f t="shared" si="7"/>
        <v>90500000</v>
      </c>
    </row>
    <row r="35" spans="2:22">
      <c r="B35" s="16">
        <v>4</v>
      </c>
      <c r="C35" s="19" t="s">
        <v>5</v>
      </c>
      <c r="D35" s="26">
        <f>COUNTIF('JUDUL PENELITIAN'!$F$56:$F$71,'REKAP PENELITIAN'!C35)</f>
        <v>2</v>
      </c>
      <c r="E35" s="104">
        <f>SUMIF('JUDUL PENELITIAN'!$F$56:$F$71,'REKAP PENELITIAN'!C35,'JUDUL PENELITIAN'!$E$56:$E$71)</f>
        <v>15000000</v>
      </c>
      <c r="F35" s="26">
        <v>1</v>
      </c>
      <c r="G35" s="104">
        <f>SUMIF('JUDUL PENELITIAN'!$F$76:$F$84,'REKAP PENELITIAN'!C35,'JUDUL PENELITIAN'!$E$76:$E$84)</f>
        <v>20000000</v>
      </c>
      <c r="H35" s="105">
        <v>0</v>
      </c>
      <c r="I35" s="104">
        <v>0</v>
      </c>
      <c r="J35" s="111">
        <f>D35+F35</f>
        <v>3</v>
      </c>
      <c r="K35" s="24">
        <f>E35+G35</f>
        <v>35000000</v>
      </c>
    </row>
    <row r="36" spans="2:22">
      <c r="B36" s="16">
        <v>5</v>
      </c>
      <c r="C36" s="19" t="s">
        <v>7</v>
      </c>
      <c r="D36" s="26">
        <f>COUNTIF('JUDUL PENELITIAN'!$F$56:$F$71,'REKAP PENELITIAN'!C36)</f>
        <v>3</v>
      </c>
      <c r="E36" s="104">
        <f>SUMIF('JUDUL PENELITIAN'!$F$56:$F$71,'REKAP PENELITIAN'!C36,'JUDUL PENELITIAN'!$E$56:$E$71)</f>
        <v>22500000</v>
      </c>
      <c r="F36" s="26">
        <v>0</v>
      </c>
      <c r="G36" s="104">
        <f>SUMIF('JUDUL PENELITIAN'!$F$76:$F$84,'REKAP PENELITIAN'!C36,'JUDUL PENELITIAN'!$E$76:$E$84)</f>
        <v>0</v>
      </c>
      <c r="H36" s="105">
        <v>0</v>
      </c>
      <c r="I36" s="104">
        <v>0</v>
      </c>
      <c r="J36" s="111">
        <f>D36+F36</f>
        <v>3</v>
      </c>
      <c r="K36" s="24">
        <f>E36+G36</f>
        <v>22500000</v>
      </c>
    </row>
    <row r="37" spans="2:22">
      <c r="B37" s="16">
        <v>6</v>
      </c>
      <c r="C37" s="19" t="s">
        <v>6</v>
      </c>
      <c r="D37" s="26">
        <f>COUNTIF('JUDUL PENELITIAN'!$F$56:$F$71,'REKAP PENELITIAN'!C37)</f>
        <v>2</v>
      </c>
      <c r="E37" s="104">
        <f>SUMIF('JUDUL PENELITIAN'!$F$56:$F$71,'REKAP PENELITIAN'!C37,'JUDUL PENELITIAN'!$E$56:$E$71)</f>
        <v>15000000</v>
      </c>
      <c r="F37" s="26">
        <v>1</v>
      </c>
      <c r="G37" s="104">
        <f>SUMIF('JUDUL PENELITIAN'!$F$76:$F$84,'REKAP PENELITIAN'!C37,'JUDUL PENELITIAN'!$E$76:$E$84)</f>
        <v>20000000</v>
      </c>
      <c r="H37" s="105">
        <v>0</v>
      </c>
      <c r="I37" s="104">
        <v>0</v>
      </c>
      <c r="J37" s="111">
        <f t="shared" si="6"/>
        <v>3</v>
      </c>
      <c r="K37" s="24">
        <f t="shared" si="7"/>
        <v>35000000</v>
      </c>
    </row>
    <row r="38" spans="2:22">
      <c r="B38" s="19"/>
      <c r="C38" s="71" t="s">
        <v>14</v>
      </c>
      <c r="D38" s="108">
        <f>SUM(D32:D37)</f>
        <v>16</v>
      </c>
      <c r="E38" s="108">
        <f t="shared" ref="E38:K38" si="8">SUM(E32:E37)</f>
        <v>135000000</v>
      </c>
      <c r="F38" s="108">
        <f t="shared" si="8"/>
        <v>9</v>
      </c>
      <c r="G38" s="108">
        <f t="shared" si="8"/>
        <v>264500000</v>
      </c>
      <c r="H38" s="108">
        <f t="shared" si="8"/>
        <v>0</v>
      </c>
      <c r="I38" s="108">
        <f t="shared" si="8"/>
        <v>0</v>
      </c>
      <c r="J38" s="107">
        <f t="shared" si="8"/>
        <v>25</v>
      </c>
      <c r="K38" s="108">
        <f t="shared" si="8"/>
        <v>399500000</v>
      </c>
      <c r="O38" s="128"/>
      <c r="P38" s="128"/>
      <c r="Q38" s="128"/>
      <c r="R38" s="128"/>
      <c r="S38" s="128"/>
      <c r="T38" s="128"/>
      <c r="U38" s="1"/>
      <c r="V38" s="1"/>
    </row>
    <row r="39" spans="2:22">
      <c r="O39" s="128"/>
      <c r="P39" s="128"/>
      <c r="Q39" s="128"/>
      <c r="R39" s="128"/>
      <c r="S39" s="128"/>
      <c r="T39" s="128"/>
      <c r="U39" s="1"/>
      <c r="V39" s="1"/>
    </row>
    <row r="40" spans="2:22" ht="15.75">
      <c r="B40" s="83" t="s">
        <v>31</v>
      </c>
      <c r="O40" s="128"/>
      <c r="P40" s="128"/>
      <c r="Q40" s="2"/>
      <c r="R40" s="2"/>
      <c r="S40" s="2"/>
      <c r="T40" s="2"/>
      <c r="U40" s="1"/>
      <c r="V40" s="1"/>
    </row>
    <row r="41" spans="2:22">
      <c r="O41" s="2"/>
      <c r="P41" s="2"/>
      <c r="Q41" s="2"/>
      <c r="R41" s="2"/>
      <c r="S41" s="2"/>
      <c r="T41" s="2"/>
      <c r="U41" s="1"/>
      <c r="V41" s="1"/>
    </row>
    <row r="42" spans="2:22">
      <c r="B42" s="127" t="s">
        <v>0</v>
      </c>
      <c r="C42" s="127" t="s">
        <v>1</v>
      </c>
      <c r="D42" s="127" t="s">
        <v>8</v>
      </c>
      <c r="E42" s="127"/>
      <c r="F42" s="127" t="s">
        <v>11</v>
      </c>
      <c r="G42" s="127"/>
      <c r="H42" s="127" t="s">
        <v>22</v>
      </c>
      <c r="I42" s="127"/>
      <c r="J42" s="127" t="s">
        <v>21</v>
      </c>
      <c r="K42" s="127"/>
      <c r="O42" s="2"/>
      <c r="P42" s="2"/>
      <c r="Q42" s="2"/>
      <c r="R42" s="2"/>
      <c r="S42" s="2"/>
      <c r="T42" s="2"/>
      <c r="U42" s="1"/>
      <c r="V42" s="1"/>
    </row>
    <row r="43" spans="2:22">
      <c r="B43" s="127"/>
      <c r="C43" s="127"/>
      <c r="D43" s="19" t="s">
        <v>15</v>
      </c>
      <c r="E43" s="19" t="s">
        <v>16</v>
      </c>
      <c r="F43" s="19" t="s">
        <v>15</v>
      </c>
      <c r="G43" s="19" t="s">
        <v>16</v>
      </c>
      <c r="H43" s="19" t="s">
        <v>15</v>
      </c>
      <c r="I43" s="19" t="s">
        <v>16</v>
      </c>
      <c r="J43" s="71" t="s">
        <v>20</v>
      </c>
      <c r="K43" s="71" t="s">
        <v>19</v>
      </c>
      <c r="O43" s="2"/>
      <c r="P43" s="2"/>
      <c r="Q43" s="2"/>
      <c r="R43" s="2"/>
      <c r="S43" s="2"/>
      <c r="T43" s="2"/>
      <c r="U43" s="1"/>
      <c r="V43" s="1"/>
    </row>
    <row r="44" spans="2:22">
      <c r="B44" s="16">
        <v>1</v>
      </c>
      <c r="C44" s="19" t="s">
        <v>3</v>
      </c>
      <c r="D44" s="19">
        <f>COUNTIF('JUDUL PENELITIAN'!$F$90:$F$112,'REKAP PENELITIAN'!C44)</f>
        <v>7</v>
      </c>
      <c r="E44" s="24">
        <f>SUMIF('JUDUL PENELITIAN'!$F$90:$F$112,'REKAP PENELITIAN'!C44,'JUDUL PENELITIAN'!$E$90:$E$112)</f>
        <v>67500000</v>
      </c>
      <c r="F44" s="24">
        <f>COUNTIF('JUDUL PENELITIAN'!$F$117:$F$120,'REKAP PENELITIAN'!C44)</f>
        <v>2</v>
      </c>
      <c r="G44" s="24">
        <f>SUMIF('JUDUL PENELITIAN'!$F$117:$F$120,'REKAP PENELITIAN'!C44,'JUDUL PENELITIAN'!$E$117:$E$120)</f>
        <v>80500000</v>
      </c>
      <c r="H44" s="105">
        <v>0</v>
      </c>
      <c r="I44" s="104">
        <v>0</v>
      </c>
      <c r="J44" s="112">
        <f>D44+F44</f>
        <v>9</v>
      </c>
      <c r="K44" s="95">
        <f>E44+G44</f>
        <v>148000000</v>
      </c>
      <c r="O44" s="4"/>
      <c r="P44" s="4"/>
      <c r="Q44" s="4"/>
      <c r="R44" s="4"/>
      <c r="S44" s="4"/>
      <c r="T44" s="4"/>
      <c r="U44" s="1"/>
      <c r="V44" s="1"/>
    </row>
    <row r="45" spans="2:22">
      <c r="B45" s="16">
        <v>2</v>
      </c>
      <c r="C45" s="19" t="s">
        <v>2</v>
      </c>
      <c r="D45" s="19">
        <f>COUNTIF('JUDUL PENELITIAN'!$F$90:$F$112,'REKAP PENELITIAN'!C45)</f>
        <v>5</v>
      </c>
      <c r="E45" s="24">
        <f>SUMIF('JUDUL PENELITIAN'!$F$90:$F$112,'REKAP PENELITIAN'!C45,'JUDUL PENELITIAN'!$E$90:$E$112)</f>
        <v>37500000</v>
      </c>
      <c r="F45" s="24">
        <f>COUNTIF('JUDUL PENELITIAN'!$F$117:$F$120,'REKAP PENELITIAN'!C45)</f>
        <v>1</v>
      </c>
      <c r="G45" s="24">
        <f>SUMIF('JUDUL PENELITIAN'!$F$117:$F$120,'REKAP PENELITIAN'!C45,'JUDUL PENELITIAN'!$E$117:$E$120)</f>
        <v>18750000</v>
      </c>
      <c r="H45" s="105">
        <v>0</v>
      </c>
      <c r="I45" s="104">
        <v>0</v>
      </c>
      <c r="J45" s="112">
        <f t="shared" ref="J45:J49" si="9">D45+F45</f>
        <v>6</v>
      </c>
      <c r="K45" s="95">
        <f t="shared" ref="K45:K49" si="10">E45+G45</f>
        <v>56250000</v>
      </c>
      <c r="O45" s="2"/>
      <c r="P45" s="2"/>
      <c r="Q45" s="2"/>
      <c r="R45" s="2"/>
      <c r="S45" s="2"/>
      <c r="T45" s="2"/>
      <c r="U45" s="1"/>
      <c r="V45" s="1"/>
    </row>
    <row r="46" spans="2:22">
      <c r="B46" s="16">
        <v>3</v>
      </c>
      <c r="C46" s="19" t="s">
        <v>4</v>
      </c>
      <c r="D46" s="19">
        <f>COUNTIF('JUDUL PENELITIAN'!$F$90:$F$112,'REKAP PENELITIAN'!C46)</f>
        <v>3</v>
      </c>
      <c r="E46" s="24">
        <f>SUMIF('JUDUL PENELITIAN'!$F$90:$F$112,'REKAP PENELITIAN'!C46,'JUDUL PENELITIAN'!$E$90:$E$112)</f>
        <v>22500000</v>
      </c>
      <c r="F46" s="24">
        <f>COUNTIF('JUDUL PENELITIAN'!$F$117:$F$120,'REKAP PENELITIAN'!C46)</f>
        <v>0</v>
      </c>
      <c r="G46" s="24">
        <f>SUMIF('JUDUL PENELITIAN'!$F$117:$F$120,'REKAP PENELITIAN'!C46,'JUDUL PENELITIAN'!$E$117:$E$120)</f>
        <v>0</v>
      </c>
      <c r="H46" s="105">
        <v>0</v>
      </c>
      <c r="I46" s="104">
        <v>0</v>
      </c>
      <c r="J46" s="112">
        <f t="shared" si="9"/>
        <v>3</v>
      </c>
      <c r="K46" s="95">
        <f t="shared" si="10"/>
        <v>22500000</v>
      </c>
      <c r="O46" s="2"/>
      <c r="P46" s="2"/>
      <c r="Q46" s="2"/>
      <c r="R46" s="2"/>
      <c r="S46" s="2"/>
      <c r="T46" s="2"/>
      <c r="U46" s="1"/>
      <c r="V46" s="1"/>
    </row>
    <row r="47" spans="2:22">
      <c r="B47" s="16">
        <v>4</v>
      </c>
      <c r="C47" s="19" t="s">
        <v>5</v>
      </c>
      <c r="D47" s="19">
        <f>COUNTIF('JUDUL PENELITIAN'!$F$90:$F$112,'REKAP PENELITIAN'!C47)</f>
        <v>2</v>
      </c>
      <c r="E47" s="24">
        <f>SUMIF('JUDUL PENELITIAN'!$F$90:$F$112,'REKAP PENELITIAN'!C47,'JUDUL PENELITIAN'!$E$90:$E$112)</f>
        <v>15000000</v>
      </c>
      <c r="F47" s="24">
        <f>COUNTIF('JUDUL PENELITIAN'!$F$117:$F$120,'REKAP PENELITIAN'!C47)</f>
        <v>0</v>
      </c>
      <c r="G47" s="24">
        <f>SUMIF('JUDUL PENELITIAN'!$F$117:$F$120,'REKAP PENELITIAN'!C47,'JUDUL PENELITIAN'!$E$117:$E$120)</f>
        <v>0</v>
      </c>
      <c r="H47" s="105">
        <v>0</v>
      </c>
      <c r="I47" s="104">
        <v>0</v>
      </c>
      <c r="J47" s="112">
        <f>D47+F47</f>
        <v>2</v>
      </c>
      <c r="K47" s="95">
        <f>E47+G47</f>
        <v>15000000</v>
      </c>
      <c r="O47" s="2"/>
      <c r="P47" s="2"/>
      <c r="Q47" s="2"/>
      <c r="R47" s="2"/>
      <c r="S47" s="2"/>
      <c r="T47" s="2"/>
      <c r="U47" s="1"/>
      <c r="V47" s="1"/>
    </row>
    <row r="48" spans="2:22">
      <c r="B48" s="16">
        <v>5</v>
      </c>
      <c r="C48" s="19" t="s">
        <v>7</v>
      </c>
      <c r="D48" s="19">
        <f>COUNTIF('JUDUL PENELITIAN'!$F$90:$F$112,'REKAP PENELITIAN'!C48)</f>
        <v>3</v>
      </c>
      <c r="E48" s="24">
        <f>SUMIF('JUDUL PENELITIAN'!$F$90:$F$112,'REKAP PENELITIAN'!C48,'JUDUL PENELITIAN'!$E$90:$E$112)</f>
        <v>22500000</v>
      </c>
      <c r="F48" s="24">
        <f>COUNTIF('JUDUL PENELITIAN'!$F$117:$F$120,'REKAP PENELITIAN'!C48)</f>
        <v>1</v>
      </c>
      <c r="G48" s="24">
        <f>SUMIF('JUDUL PENELITIAN'!$F$117:$F$120,'REKAP PENELITIAN'!C48,'JUDUL PENELITIAN'!$E$117:$E$120)</f>
        <v>16750000</v>
      </c>
      <c r="H48" s="105">
        <v>0</v>
      </c>
      <c r="I48" s="104">
        <v>0</v>
      </c>
      <c r="J48" s="112">
        <f>D48+F48</f>
        <v>4</v>
      </c>
      <c r="K48" s="95">
        <f>E48+G48</f>
        <v>39250000</v>
      </c>
      <c r="O48" s="1"/>
      <c r="P48" s="1"/>
      <c r="Q48" s="1"/>
      <c r="R48" s="1"/>
      <c r="S48" s="1"/>
      <c r="T48" s="1"/>
      <c r="U48" s="1"/>
      <c r="V48" s="1"/>
    </row>
    <row r="49" spans="2:22">
      <c r="B49" s="16">
        <v>6</v>
      </c>
      <c r="C49" s="19" t="s">
        <v>6</v>
      </c>
      <c r="D49" s="19">
        <f>COUNTIF('JUDUL PENELITIAN'!$F$90:$F$112,'REKAP PENELITIAN'!C49)</f>
        <v>3</v>
      </c>
      <c r="E49" s="24">
        <f>SUMIF('JUDUL PENELITIAN'!$F$90:$F$112,'REKAP PENELITIAN'!C49,'JUDUL PENELITIAN'!$E$90:$E$112)</f>
        <v>22500000</v>
      </c>
      <c r="F49" s="24">
        <f>COUNTIF('JUDUL PENELITIAN'!$F$117:$F$120,'REKAP PENELITIAN'!C49)</f>
        <v>0</v>
      </c>
      <c r="G49" s="24">
        <f>SUMIF('JUDUL PENELITIAN'!$F$117:$F$120,'REKAP PENELITIAN'!C49,'JUDUL PENELITIAN'!$E$117:$E$120)</f>
        <v>0</v>
      </c>
      <c r="H49" s="105">
        <v>0</v>
      </c>
      <c r="I49" s="104">
        <v>0</v>
      </c>
      <c r="J49" s="112">
        <f t="shared" si="9"/>
        <v>3</v>
      </c>
      <c r="K49" s="95">
        <f t="shared" si="10"/>
        <v>22500000</v>
      </c>
      <c r="O49" s="1"/>
      <c r="P49" s="1"/>
      <c r="Q49" s="1"/>
      <c r="R49" s="1"/>
      <c r="S49" s="1"/>
      <c r="T49" s="1"/>
      <c r="U49" s="1"/>
      <c r="V49" s="1"/>
    </row>
    <row r="50" spans="2:22">
      <c r="B50" s="19"/>
      <c r="C50" s="71" t="s">
        <v>14</v>
      </c>
      <c r="D50" s="100">
        <f>SUM(D44:D49)</f>
        <v>23</v>
      </c>
      <c r="E50" s="100">
        <f t="shared" ref="E50:K50" si="11">SUM(E44:E49)</f>
        <v>187500000</v>
      </c>
      <c r="F50" s="100">
        <f t="shared" si="11"/>
        <v>4</v>
      </c>
      <c r="G50" s="100">
        <f t="shared" si="11"/>
        <v>116000000</v>
      </c>
      <c r="H50" s="100">
        <f t="shared" si="11"/>
        <v>0</v>
      </c>
      <c r="I50" s="100">
        <f t="shared" si="11"/>
        <v>0</v>
      </c>
      <c r="J50" s="113">
        <f t="shared" si="11"/>
        <v>27</v>
      </c>
      <c r="K50" s="100">
        <f t="shared" si="11"/>
        <v>303500000</v>
      </c>
    </row>
    <row r="52" spans="2:22" ht="15.75">
      <c r="B52" s="83" t="s">
        <v>232</v>
      </c>
    </row>
    <row r="54" spans="2:22">
      <c r="B54" s="127" t="s">
        <v>0</v>
      </c>
      <c r="C54" s="127" t="s">
        <v>1</v>
      </c>
      <c r="D54" s="127" t="s">
        <v>8</v>
      </c>
      <c r="E54" s="127"/>
      <c r="F54" s="127" t="s">
        <v>11</v>
      </c>
      <c r="G54" s="127"/>
      <c r="H54" s="127" t="s">
        <v>22</v>
      </c>
      <c r="I54" s="127"/>
      <c r="J54" s="127" t="s">
        <v>21</v>
      </c>
      <c r="K54" s="127"/>
    </row>
    <row r="55" spans="2:22">
      <c r="B55" s="127"/>
      <c r="C55" s="127"/>
      <c r="D55" s="19" t="s">
        <v>15</v>
      </c>
      <c r="E55" s="19" t="s">
        <v>16</v>
      </c>
      <c r="F55" s="19" t="s">
        <v>15</v>
      </c>
      <c r="G55" s="19" t="s">
        <v>16</v>
      </c>
      <c r="H55" s="19" t="s">
        <v>15</v>
      </c>
      <c r="I55" s="19" t="s">
        <v>16</v>
      </c>
      <c r="J55" s="71" t="s">
        <v>20</v>
      </c>
      <c r="K55" s="71" t="s">
        <v>19</v>
      </c>
    </row>
    <row r="56" spans="2:22">
      <c r="B56" s="16">
        <v>1</v>
      </c>
      <c r="C56" s="19" t="s">
        <v>3</v>
      </c>
      <c r="D56" s="19"/>
      <c r="E56" s="24"/>
      <c r="F56" s="24"/>
      <c r="G56" s="24"/>
      <c r="H56" s="105"/>
      <c r="I56" s="104"/>
      <c r="J56" s="112"/>
      <c r="K56" s="95"/>
    </row>
    <row r="57" spans="2:22">
      <c r="B57" s="16">
        <v>2</v>
      </c>
      <c r="C57" s="19" t="s">
        <v>2</v>
      </c>
      <c r="D57" s="19"/>
      <c r="E57" s="24"/>
      <c r="F57" s="24"/>
      <c r="G57" s="24"/>
      <c r="H57" s="105"/>
      <c r="I57" s="104"/>
      <c r="J57" s="112"/>
      <c r="K57" s="95"/>
    </row>
    <row r="58" spans="2:22">
      <c r="B58" s="16">
        <v>3</v>
      </c>
      <c r="C58" s="19" t="s">
        <v>4</v>
      </c>
      <c r="D58" s="19"/>
      <c r="E58" s="24"/>
      <c r="F58" s="24"/>
      <c r="G58" s="24"/>
      <c r="H58" s="105"/>
      <c r="I58" s="104"/>
      <c r="J58" s="112"/>
      <c r="K58" s="95"/>
    </row>
    <row r="59" spans="2:22">
      <c r="B59" s="16">
        <v>4</v>
      </c>
      <c r="C59" s="19" t="s">
        <v>5</v>
      </c>
      <c r="D59" s="19"/>
      <c r="E59" s="24"/>
      <c r="F59" s="24"/>
      <c r="G59" s="24"/>
      <c r="H59" s="105"/>
      <c r="I59" s="104"/>
      <c r="J59" s="112"/>
      <c r="K59" s="95"/>
    </row>
    <row r="60" spans="2:22">
      <c r="B60" s="16">
        <v>5</v>
      </c>
      <c r="C60" s="19" t="s">
        <v>7</v>
      </c>
      <c r="D60" s="19"/>
      <c r="E60" s="24"/>
      <c r="F60" s="24"/>
      <c r="G60" s="24"/>
      <c r="H60" s="105"/>
      <c r="I60" s="104"/>
      <c r="J60" s="112"/>
      <c r="K60" s="95"/>
    </row>
    <row r="61" spans="2:22">
      <c r="B61" s="16">
        <v>6</v>
      </c>
      <c r="C61" s="19" t="s">
        <v>6</v>
      </c>
      <c r="D61" s="19"/>
      <c r="E61" s="24"/>
      <c r="F61" s="24"/>
      <c r="G61" s="24"/>
      <c r="H61" s="105"/>
      <c r="I61" s="104"/>
      <c r="J61" s="112"/>
      <c r="K61" s="95"/>
    </row>
    <row r="62" spans="2:22">
      <c r="B62" s="19"/>
      <c r="C62" s="71" t="s">
        <v>14</v>
      </c>
      <c r="D62" s="100">
        <f>SUM(D56:D61)</f>
        <v>0</v>
      </c>
      <c r="E62" s="100">
        <f t="shared" ref="E62" si="12">SUM(E56:E61)</f>
        <v>0</v>
      </c>
      <c r="F62" s="100">
        <f t="shared" ref="F62" si="13">SUM(F56:F61)</f>
        <v>0</v>
      </c>
      <c r="G62" s="100">
        <f t="shared" ref="G62" si="14">SUM(G56:G61)</f>
        <v>0</v>
      </c>
      <c r="H62" s="100">
        <f t="shared" ref="H62" si="15">SUM(H56:H61)</f>
        <v>0</v>
      </c>
      <c r="I62" s="100">
        <f t="shared" ref="I62" si="16">SUM(I56:I61)</f>
        <v>0</v>
      </c>
      <c r="J62" s="113">
        <f t="shared" ref="J62" si="17">SUM(J56:J61)</f>
        <v>0</v>
      </c>
      <c r="K62" s="100">
        <f t="shared" ref="K62" si="18">SUM(K56:K61)</f>
        <v>0</v>
      </c>
    </row>
    <row r="64" spans="2:22" ht="15.75">
      <c r="B64" s="83" t="s">
        <v>233</v>
      </c>
    </row>
    <row r="66" spans="2:11">
      <c r="B66" s="127" t="s">
        <v>0</v>
      </c>
      <c r="C66" s="127" t="s">
        <v>1</v>
      </c>
      <c r="D66" s="127" t="s">
        <v>8</v>
      </c>
      <c r="E66" s="127"/>
      <c r="F66" s="127" t="s">
        <v>11</v>
      </c>
      <c r="G66" s="127"/>
      <c r="H66" s="127" t="s">
        <v>22</v>
      </c>
      <c r="I66" s="127"/>
      <c r="J66" s="127" t="s">
        <v>21</v>
      </c>
      <c r="K66" s="127"/>
    </row>
    <row r="67" spans="2:11">
      <c r="B67" s="127"/>
      <c r="C67" s="127"/>
      <c r="D67" s="19" t="s">
        <v>15</v>
      </c>
      <c r="E67" s="19" t="s">
        <v>16</v>
      </c>
      <c r="F67" s="19" t="s">
        <v>15</v>
      </c>
      <c r="G67" s="19" t="s">
        <v>16</v>
      </c>
      <c r="H67" s="19" t="s">
        <v>15</v>
      </c>
      <c r="I67" s="19" t="s">
        <v>16</v>
      </c>
      <c r="J67" s="71" t="s">
        <v>20</v>
      </c>
      <c r="K67" s="71" t="s">
        <v>19</v>
      </c>
    </row>
    <row r="68" spans="2:11">
      <c r="B68" s="16">
        <v>1</v>
      </c>
      <c r="C68" s="19" t="s">
        <v>3</v>
      </c>
      <c r="D68" s="19"/>
      <c r="E68" s="24"/>
      <c r="F68" s="24"/>
      <c r="G68" s="24"/>
      <c r="H68" s="105"/>
      <c r="I68" s="104"/>
      <c r="J68" s="112"/>
      <c r="K68" s="95"/>
    </row>
    <row r="69" spans="2:11">
      <c r="B69" s="16">
        <v>2</v>
      </c>
      <c r="C69" s="19" t="s">
        <v>2</v>
      </c>
      <c r="D69" s="19"/>
      <c r="E69" s="24"/>
      <c r="F69" s="24"/>
      <c r="G69" s="24"/>
      <c r="H69" s="105"/>
      <c r="I69" s="104"/>
      <c r="J69" s="112"/>
      <c r="K69" s="95"/>
    </row>
    <row r="70" spans="2:11">
      <c r="B70" s="16">
        <v>3</v>
      </c>
      <c r="C70" s="19" t="s">
        <v>4</v>
      </c>
      <c r="D70" s="19"/>
      <c r="E70" s="24"/>
      <c r="F70" s="24"/>
      <c r="G70" s="24"/>
      <c r="H70" s="105"/>
      <c r="I70" s="104"/>
      <c r="J70" s="112"/>
      <c r="K70" s="95"/>
    </row>
    <row r="71" spans="2:11">
      <c r="B71" s="16">
        <v>4</v>
      </c>
      <c r="C71" s="19" t="s">
        <v>5</v>
      </c>
      <c r="D71" s="19"/>
      <c r="E71" s="24"/>
      <c r="F71" s="24"/>
      <c r="G71" s="24"/>
      <c r="H71" s="105"/>
      <c r="I71" s="104"/>
      <c r="J71" s="112"/>
      <c r="K71" s="95"/>
    </row>
    <row r="72" spans="2:11">
      <c r="B72" s="16">
        <v>5</v>
      </c>
      <c r="C72" s="19" t="s">
        <v>7</v>
      </c>
      <c r="D72" s="19"/>
      <c r="E72" s="24"/>
      <c r="F72" s="24"/>
      <c r="G72" s="24"/>
      <c r="H72" s="105"/>
      <c r="I72" s="104"/>
      <c r="J72" s="112"/>
      <c r="K72" s="95"/>
    </row>
    <row r="73" spans="2:11">
      <c r="B73" s="16">
        <v>6</v>
      </c>
      <c r="C73" s="19" t="s">
        <v>6</v>
      </c>
      <c r="D73" s="19"/>
      <c r="E73" s="24"/>
      <c r="F73" s="24"/>
      <c r="G73" s="24"/>
      <c r="H73" s="105"/>
      <c r="I73" s="104"/>
      <c r="J73" s="112"/>
      <c r="K73" s="95"/>
    </row>
    <row r="74" spans="2:11">
      <c r="B74" s="19"/>
      <c r="C74" s="71" t="s">
        <v>14</v>
      </c>
      <c r="D74" s="100">
        <f>SUM(D68:D73)</f>
        <v>0</v>
      </c>
      <c r="E74" s="100">
        <f t="shared" ref="E74" si="19">SUM(E68:E73)</f>
        <v>0</v>
      </c>
      <c r="F74" s="100">
        <f t="shared" ref="F74" si="20">SUM(F68:F73)</f>
        <v>0</v>
      </c>
      <c r="G74" s="100">
        <f t="shared" ref="G74" si="21">SUM(G68:G73)</f>
        <v>0</v>
      </c>
      <c r="H74" s="100">
        <f t="shared" ref="H74" si="22">SUM(H68:H73)</f>
        <v>0</v>
      </c>
      <c r="I74" s="100">
        <f t="shared" ref="I74" si="23">SUM(I68:I73)</f>
        <v>0</v>
      </c>
      <c r="J74" s="113">
        <f t="shared" ref="J74" si="24">SUM(J68:J73)</f>
        <v>0</v>
      </c>
      <c r="K74" s="100">
        <f t="shared" ref="K74" si="25">SUM(K68:K73)</f>
        <v>0</v>
      </c>
    </row>
    <row r="76" spans="2:11" ht="15.75">
      <c r="B76" s="83" t="s">
        <v>234</v>
      </c>
    </row>
    <row r="78" spans="2:11">
      <c r="B78" s="127" t="s">
        <v>0</v>
      </c>
      <c r="C78" s="127" t="s">
        <v>1</v>
      </c>
      <c r="D78" s="127" t="s">
        <v>8</v>
      </c>
      <c r="E78" s="127"/>
      <c r="F78" s="127" t="s">
        <v>11</v>
      </c>
      <c r="G78" s="127"/>
      <c r="H78" s="127" t="s">
        <v>22</v>
      </c>
      <c r="I78" s="127"/>
      <c r="J78" s="127" t="s">
        <v>21</v>
      </c>
      <c r="K78" s="127"/>
    </row>
    <row r="79" spans="2:11">
      <c r="B79" s="127"/>
      <c r="C79" s="127"/>
      <c r="D79" s="19" t="s">
        <v>15</v>
      </c>
      <c r="E79" s="19" t="s">
        <v>16</v>
      </c>
      <c r="F79" s="19" t="s">
        <v>15</v>
      </c>
      <c r="G79" s="19" t="s">
        <v>16</v>
      </c>
      <c r="H79" s="19" t="s">
        <v>15</v>
      </c>
      <c r="I79" s="19" t="s">
        <v>16</v>
      </c>
      <c r="J79" s="71" t="s">
        <v>20</v>
      </c>
      <c r="K79" s="71" t="s">
        <v>19</v>
      </c>
    </row>
    <row r="80" spans="2:11">
      <c r="B80" s="16">
        <v>1</v>
      </c>
      <c r="C80" s="19" t="s">
        <v>3</v>
      </c>
      <c r="D80" s="19"/>
      <c r="E80" s="24"/>
      <c r="F80" s="24"/>
      <c r="G80" s="24"/>
      <c r="H80" s="105"/>
      <c r="I80" s="104"/>
      <c r="J80" s="112"/>
      <c r="K80" s="95"/>
    </row>
    <row r="81" spans="2:11">
      <c r="B81" s="16">
        <v>2</v>
      </c>
      <c r="C81" s="19" t="s">
        <v>2</v>
      </c>
      <c r="D81" s="19"/>
      <c r="E81" s="24"/>
      <c r="F81" s="24"/>
      <c r="G81" s="24"/>
      <c r="H81" s="105"/>
      <c r="I81" s="104"/>
      <c r="J81" s="112"/>
      <c r="K81" s="95"/>
    </row>
    <row r="82" spans="2:11">
      <c r="B82" s="16">
        <v>3</v>
      </c>
      <c r="C82" s="19" t="s">
        <v>4</v>
      </c>
      <c r="D82" s="19"/>
      <c r="E82" s="24"/>
      <c r="F82" s="24"/>
      <c r="G82" s="24"/>
      <c r="H82" s="105"/>
      <c r="I82" s="104"/>
      <c r="J82" s="112"/>
      <c r="K82" s="95"/>
    </row>
    <row r="83" spans="2:11">
      <c r="B83" s="16">
        <v>4</v>
      </c>
      <c r="C83" s="19" t="s">
        <v>5</v>
      </c>
      <c r="D83" s="19"/>
      <c r="E83" s="24"/>
      <c r="F83" s="24"/>
      <c r="G83" s="24"/>
      <c r="H83" s="105"/>
      <c r="I83" s="104"/>
      <c r="J83" s="112"/>
      <c r="K83" s="95"/>
    </row>
    <row r="84" spans="2:11">
      <c r="B84" s="16">
        <v>5</v>
      </c>
      <c r="C84" s="19" t="s">
        <v>7</v>
      </c>
      <c r="D84" s="19"/>
      <c r="E84" s="24"/>
      <c r="F84" s="24"/>
      <c r="G84" s="24"/>
      <c r="H84" s="105"/>
      <c r="I84" s="104"/>
      <c r="J84" s="112"/>
      <c r="K84" s="95"/>
    </row>
    <row r="85" spans="2:11">
      <c r="B85" s="16">
        <v>6</v>
      </c>
      <c r="C85" s="19" t="s">
        <v>6</v>
      </c>
      <c r="D85" s="19"/>
      <c r="E85" s="24"/>
      <c r="F85" s="24"/>
      <c r="G85" s="24"/>
      <c r="H85" s="105"/>
      <c r="I85" s="104"/>
      <c r="J85" s="112"/>
      <c r="K85" s="95"/>
    </row>
    <row r="86" spans="2:11">
      <c r="B86" s="19"/>
      <c r="C86" s="71" t="s">
        <v>14</v>
      </c>
      <c r="D86" s="100">
        <f>SUM(D80:D85)</f>
        <v>0</v>
      </c>
      <c r="E86" s="100">
        <f t="shared" ref="E86" si="26">SUM(E80:E85)</f>
        <v>0</v>
      </c>
      <c r="F86" s="100">
        <f t="shared" ref="F86" si="27">SUM(F80:F85)</f>
        <v>0</v>
      </c>
      <c r="G86" s="100">
        <f t="shared" ref="G86" si="28">SUM(G80:G85)</f>
        <v>0</v>
      </c>
      <c r="H86" s="100">
        <f t="shared" ref="H86" si="29">SUM(H80:H85)</f>
        <v>0</v>
      </c>
      <c r="I86" s="100">
        <f t="shared" ref="I86" si="30">SUM(I80:I85)</f>
        <v>0</v>
      </c>
      <c r="J86" s="113">
        <f t="shared" ref="J86" si="31">SUM(J80:J85)</f>
        <v>0</v>
      </c>
      <c r="K86" s="100">
        <f t="shared" ref="K86" si="32">SUM(K80:K85)</f>
        <v>0</v>
      </c>
    </row>
  </sheetData>
  <sheetProtection password="D5E0" sheet="1" objects="1" scenarios="1"/>
  <mergeCells count="48">
    <mergeCell ref="C2:J2"/>
    <mergeCell ref="C1:J1"/>
    <mergeCell ref="H6:I6"/>
    <mergeCell ref="H30:I30"/>
    <mergeCell ref="J18:K18"/>
    <mergeCell ref="J30:K30"/>
    <mergeCell ref="J6:K6"/>
    <mergeCell ref="F30:G30"/>
    <mergeCell ref="B6:B7"/>
    <mergeCell ref="C6:C7"/>
    <mergeCell ref="D6:E6"/>
    <mergeCell ref="F6:G6"/>
    <mergeCell ref="H18:I18"/>
    <mergeCell ref="D18:E18"/>
    <mergeCell ref="F18:G18"/>
    <mergeCell ref="C18:C19"/>
    <mergeCell ref="B18:B19"/>
    <mergeCell ref="B30:B31"/>
    <mergeCell ref="C30:C31"/>
    <mergeCell ref="D30:E30"/>
    <mergeCell ref="Q38:R39"/>
    <mergeCell ref="S38:T39"/>
    <mergeCell ref="P38:P40"/>
    <mergeCell ref="B42:B43"/>
    <mergeCell ref="C42:C43"/>
    <mergeCell ref="D42:E42"/>
    <mergeCell ref="F42:G42"/>
    <mergeCell ref="O38:O40"/>
    <mergeCell ref="H42:I42"/>
    <mergeCell ref="J42:K42"/>
    <mergeCell ref="J54:K54"/>
    <mergeCell ref="B66:B67"/>
    <mergeCell ref="C66:C67"/>
    <mergeCell ref="D66:E66"/>
    <mergeCell ref="F66:G66"/>
    <mergeCell ref="H66:I66"/>
    <mergeCell ref="J66:K66"/>
    <mergeCell ref="B54:B55"/>
    <mergeCell ref="C54:C55"/>
    <mergeCell ref="D54:E54"/>
    <mergeCell ref="F54:G54"/>
    <mergeCell ref="H54:I54"/>
    <mergeCell ref="J78:K78"/>
    <mergeCell ref="B78:B79"/>
    <mergeCell ref="C78:C79"/>
    <mergeCell ref="D78:E78"/>
    <mergeCell ref="F78:G78"/>
    <mergeCell ref="H78:I78"/>
  </mergeCells>
  <pageMargins left="0.7" right="0.7" top="0.75" bottom="0.75" header="0.3" footer="0.3"/>
  <pageSetup scale="73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7"/>
  <sheetViews>
    <sheetView workbookViewId="0">
      <selection activeCell="A2" sqref="A2:F2"/>
    </sheetView>
  </sheetViews>
  <sheetFormatPr defaultRowHeight="15"/>
  <cols>
    <col min="1" max="2" width="9.140625" style="5"/>
    <col min="3" max="3" width="28" style="5" customWidth="1"/>
    <col min="4" max="4" width="42.85546875" style="5" customWidth="1"/>
    <col min="5" max="5" width="17.28515625" style="5" customWidth="1"/>
    <col min="6" max="6" width="9.140625" style="88"/>
    <col min="7" max="7" width="9.140625" style="5"/>
    <col min="8" max="8" width="11" style="5" customWidth="1"/>
    <col min="9" max="9" width="9.140625" style="5"/>
    <col min="10" max="10" width="16.28515625" style="5" customWidth="1"/>
    <col min="11" max="16384" width="9.140625" style="5"/>
  </cols>
  <sheetData>
    <row r="2" spans="1:10" ht="20.25">
      <c r="A2" s="126" t="s">
        <v>288</v>
      </c>
      <c r="B2" s="126"/>
      <c r="C2" s="126"/>
      <c r="D2" s="126"/>
      <c r="E2" s="126"/>
      <c r="F2" s="126"/>
    </row>
    <row r="3" spans="1:10" ht="20.25">
      <c r="A3" s="123"/>
      <c r="B3" s="123"/>
      <c r="C3" s="123"/>
      <c r="D3" s="123"/>
      <c r="E3" s="123"/>
      <c r="F3" s="123"/>
    </row>
    <row r="4" spans="1:10" s="41" customFormat="1">
      <c r="A4" s="46" t="s">
        <v>239</v>
      </c>
      <c r="F4" s="56"/>
    </row>
    <row r="5" spans="1:10" ht="15.75">
      <c r="A5" s="83"/>
      <c r="B5" s="80" t="s">
        <v>120</v>
      </c>
      <c r="C5" s="80"/>
    </row>
    <row r="6" spans="1:10" ht="15.75">
      <c r="B6" s="84" t="s">
        <v>0</v>
      </c>
      <c r="C6" s="84" t="s">
        <v>201</v>
      </c>
      <c r="D6" s="84" t="s">
        <v>100</v>
      </c>
      <c r="E6" s="84" t="s">
        <v>34</v>
      </c>
      <c r="F6" s="85" t="s">
        <v>1</v>
      </c>
      <c r="H6" s="124" t="s">
        <v>122</v>
      </c>
      <c r="I6" s="124" t="s">
        <v>224</v>
      </c>
      <c r="J6" s="124" t="s">
        <v>225</v>
      </c>
    </row>
    <row r="7" spans="1:10">
      <c r="B7" s="28">
        <v>1</v>
      </c>
      <c r="C7" s="29" t="s">
        <v>71</v>
      </c>
      <c r="D7" s="30" t="s">
        <v>101</v>
      </c>
      <c r="E7" s="31">
        <v>17500000</v>
      </c>
      <c r="F7" s="26" t="s">
        <v>3</v>
      </c>
      <c r="H7" s="72" t="s">
        <v>3</v>
      </c>
      <c r="I7" s="26">
        <f>COUNTIF($F$7:$F$11,H7)</f>
        <v>1</v>
      </c>
      <c r="J7" s="73">
        <f>SUMIF($F$7:$F$11,H7,$E$7:$E$11)</f>
        <v>17500000</v>
      </c>
    </row>
    <row r="8" spans="1:10">
      <c r="B8" s="28">
        <v>2</v>
      </c>
      <c r="C8" s="29" t="s">
        <v>102</v>
      </c>
      <c r="D8" s="30" t="s">
        <v>241</v>
      </c>
      <c r="E8" s="31">
        <v>20000000</v>
      </c>
      <c r="F8" s="26" t="s">
        <v>4</v>
      </c>
      <c r="H8" s="72" t="s">
        <v>2</v>
      </c>
      <c r="I8" s="26">
        <f t="shared" ref="I8:I12" si="0">COUNTIF($F$7:$F$11,H8)</f>
        <v>2</v>
      </c>
      <c r="J8" s="73">
        <f t="shared" ref="J8:J12" si="1">SUMIF($F$7:$F$11,H8,$E$7:$E$11)</f>
        <v>39973000</v>
      </c>
    </row>
    <row r="9" spans="1:10">
      <c r="B9" s="28">
        <v>3</v>
      </c>
      <c r="C9" s="29" t="s">
        <v>103</v>
      </c>
      <c r="D9" s="30" t="s">
        <v>104</v>
      </c>
      <c r="E9" s="31">
        <v>20000000</v>
      </c>
      <c r="F9" s="26" t="s">
        <v>5</v>
      </c>
      <c r="H9" s="74" t="s">
        <v>4</v>
      </c>
      <c r="I9" s="26">
        <f t="shared" si="0"/>
        <v>1</v>
      </c>
      <c r="J9" s="73">
        <f t="shared" si="1"/>
        <v>20000000</v>
      </c>
    </row>
    <row r="10" spans="1:10">
      <c r="B10" s="28">
        <v>4</v>
      </c>
      <c r="C10" s="29" t="s">
        <v>105</v>
      </c>
      <c r="D10" s="30" t="s">
        <v>106</v>
      </c>
      <c r="E10" s="31">
        <v>20000000</v>
      </c>
      <c r="F10" s="26" t="s">
        <v>2</v>
      </c>
      <c r="H10" s="72" t="s">
        <v>5</v>
      </c>
      <c r="I10" s="26">
        <f t="shared" si="0"/>
        <v>1</v>
      </c>
      <c r="J10" s="73">
        <f t="shared" si="1"/>
        <v>20000000</v>
      </c>
    </row>
    <row r="11" spans="1:10">
      <c r="B11" s="28">
        <v>5</v>
      </c>
      <c r="C11" s="29" t="s">
        <v>107</v>
      </c>
      <c r="D11" s="30" t="s">
        <v>108</v>
      </c>
      <c r="E11" s="31">
        <v>19973000</v>
      </c>
      <c r="F11" s="26" t="s">
        <v>2</v>
      </c>
      <c r="H11" s="72" t="s">
        <v>7</v>
      </c>
      <c r="I11" s="26">
        <f t="shared" si="0"/>
        <v>0</v>
      </c>
      <c r="J11" s="73">
        <f t="shared" si="1"/>
        <v>0</v>
      </c>
    </row>
    <row r="12" spans="1:10">
      <c r="E12" s="33">
        <f>SUM(E7:E11)</f>
        <v>97473000</v>
      </c>
      <c r="H12" s="72" t="s">
        <v>6</v>
      </c>
      <c r="I12" s="26">
        <f t="shared" si="0"/>
        <v>0</v>
      </c>
      <c r="J12" s="73">
        <f t="shared" si="1"/>
        <v>0</v>
      </c>
    </row>
    <row r="13" spans="1:10">
      <c r="E13" s="33"/>
      <c r="H13" s="80" t="s">
        <v>226</v>
      </c>
      <c r="I13" s="81">
        <f>SUM(I7:I12)</f>
        <v>5</v>
      </c>
      <c r="J13" s="33">
        <f>SUM(J7:J12)</f>
        <v>97473000</v>
      </c>
    </row>
    <row r="14" spans="1:10">
      <c r="E14" s="33"/>
      <c r="H14" s="80"/>
      <c r="I14" s="81"/>
      <c r="J14" s="33"/>
    </row>
    <row r="15" spans="1:10" s="41" customFormat="1">
      <c r="A15" s="46" t="s">
        <v>245</v>
      </c>
      <c r="F15" s="56"/>
    </row>
    <row r="16" spans="1:10" ht="15.75">
      <c r="A16" s="83"/>
      <c r="B16" s="80" t="s">
        <v>120</v>
      </c>
      <c r="C16" s="80"/>
      <c r="D16" s="80"/>
    </row>
    <row r="17" spans="1:10" ht="15.75">
      <c r="B17" s="84" t="s">
        <v>0</v>
      </c>
      <c r="C17" s="84" t="s">
        <v>201</v>
      </c>
      <c r="D17" s="84" t="s">
        <v>100</v>
      </c>
      <c r="E17" s="84" t="s">
        <v>34</v>
      </c>
      <c r="F17" s="85" t="s">
        <v>1</v>
      </c>
      <c r="H17" s="124" t="s">
        <v>122</v>
      </c>
      <c r="I17" s="124" t="s">
        <v>224</v>
      </c>
      <c r="J17" s="124" t="s">
        <v>225</v>
      </c>
    </row>
    <row r="18" spans="1:10">
      <c r="B18" s="28">
        <v>1</v>
      </c>
      <c r="C18" s="29" t="s">
        <v>109</v>
      </c>
      <c r="D18" s="30" t="s">
        <v>110</v>
      </c>
      <c r="E18" s="31">
        <v>16100000</v>
      </c>
      <c r="F18" s="26" t="s">
        <v>5</v>
      </c>
      <c r="H18" s="72" t="s">
        <v>3</v>
      </c>
      <c r="I18" s="26">
        <f>COUNTIF($F$18:$F$29,H18)</f>
        <v>2</v>
      </c>
      <c r="J18" s="73">
        <f>SUMIF($F$18:$F$29,H18,$E$18:$E$29)</f>
        <v>59750000</v>
      </c>
    </row>
    <row r="19" spans="1:10">
      <c r="B19" s="28">
        <v>2</v>
      </c>
      <c r="C19" s="29" t="s">
        <v>102</v>
      </c>
      <c r="D19" s="30" t="s">
        <v>242</v>
      </c>
      <c r="E19" s="31">
        <v>18000000</v>
      </c>
      <c r="F19" s="26" t="s">
        <v>4</v>
      </c>
      <c r="H19" s="72" t="s">
        <v>2</v>
      </c>
      <c r="I19" s="26">
        <f t="shared" ref="I19:I23" si="2">COUNTIF($F$18:$F$29,H19)</f>
        <v>2</v>
      </c>
      <c r="J19" s="73">
        <f t="shared" ref="J19:J23" si="3">SUMIF($F$18:$F$29,H19,$E$18:$E$29)</f>
        <v>34750000</v>
      </c>
    </row>
    <row r="20" spans="1:10">
      <c r="B20" s="28">
        <v>3</v>
      </c>
      <c r="C20" s="29" t="s">
        <v>111</v>
      </c>
      <c r="D20" s="30" t="s">
        <v>112</v>
      </c>
      <c r="E20" s="31">
        <v>13750000</v>
      </c>
      <c r="F20" s="26" t="s">
        <v>5</v>
      </c>
      <c r="H20" s="74" t="s">
        <v>4</v>
      </c>
      <c r="I20" s="26">
        <f t="shared" si="2"/>
        <v>1</v>
      </c>
      <c r="J20" s="73">
        <f t="shared" si="3"/>
        <v>18000000</v>
      </c>
    </row>
    <row r="21" spans="1:10">
      <c r="B21" s="28">
        <v>4</v>
      </c>
      <c r="C21" s="29" t="s">
        <v>88</v>
      </c>
      <c r="D21" s="30" t="s">
        <v>113</v>
      </c>
      <c r="E21" s="31">
        <v>16750000</v>
      </c>
      <c r="F21" s="26" t="s">
        <v>3</v>
      </c>
      <c r="H21" s="72" t="s">
        <v>5</v>
      </c>
      <c r="I21" s="26">
        <f t="shared" si="2"/>
        <v>2</v>
      </c>
      <c r="J21" s="73">
        <f t="shared" si="3"/>
        <v>29850000</v>
      </c>
    </row>
    <row r="22" spans="1:10">
      <c r="B22" s="28">
        <v>5</v>
      </c>
      <c r="C22" s="29" t="s">
        <v>98</v>
      </c>
      <c r="D22" s="30" t="s">
        <v>114</v>
      </c>
      <c r="E22" s="31">
        <v>16500000</v>
      </c>
      <c r="F22" s="26" t="s">
        <v>2</v>
      </c>
      <c r="H22" s="72" t="s">
        <v>7</v>
      </c>
      <c r="I22" s="26">
        <f t="shared" si="2"/>
        <v>0</v>
      </c>
      <c r="J22" s="73">
        <f t="shared" si="3"/>
        <v>0</v>
      </c>
    </row>
    <row r="23" spans="1:10">
      <c r="B23" s="28">
        <v>6</v>
      </c>
      <c r="C23" s="29" t="s">
        <v>73</v>
      </c>
      <c r="D23" s="30" t="s">
        <v>115</v>
      </c>
      <c r="E23" s="31">
        <v>18250000</v>
      </c>
      <c r="F23" s="26" t="s">
        <v>2</v>
      </c>
      <c r="H23" s="72" t="s">
        <v>6</v>
      </c>
      <c r="I23" s="26">
        <f t="shared" si="2"/>
        <v>1</v>
      </c>
      <c r="J23" s="73">
        <f t="shared" si="3"/>
        <v>15000000</v>
      </c>
    </row>
    <row r="24" spans="1:10">
      <c r="B24" s="28">
        <v>7</v>
      </c>
      <c r="C24" s="29" t="s">
        <v>116</v>
      </c>
      <c r="D24" s="30" t="s">
        <v>117</v>
      </c>
      <c r="E24" s="31">
        <v>15000000</v>
      </c>
      <c r="F24" s="26" t="s">
        <v>6</v>
      </c>
      <c r="H24" s="80" t="s">
        <v>226</v>
      </c>
      <c r="I24" s="81">
        <f>SUM(I18:I23)</f>
        <v>8</v>
      </c>
      <c r="J24" s="33">
        <f>SUM(J18:J23)</f>
        <v>157350000</v>
      </c>
    </row>
    <row r="25" spans="1:10">
      <c r="B25" s="133" t="s">
        <v>77</v>
      </c>
      <c r="C25" s="134"/>
      <c r="D25" s="135"/>
      <c r="E25" s="86">
        <f>SUM(E18:E24)</f>
        <v>114350000</v>
      </c>
    </row>
    <row r="26" spans="1:10">
      <c r="B26" s="76"/>
      <c r="C26" s="76"/>
      <c r="D26" s="76"/>
      <c r="E26" s="87"/>
    </row>
    <row r="27" spans="1:10">
      <c r="B27" s="80" t="s">
        <v>121</v>
      </c>
    </row>
    <row r="28" spans="1:10" ht="15.75">
      <c r="B28" s="84" t="s">
        <v>0</v>
      </c>
      <c r="C28" s="84" t="s">
        <v>201</v>
      </c>
      <c r="D28" s="84" t="s">
        <v>100</v>
      </c>
      <c r="E28" s="84" t="s">
        <v>34</v>
      </c>
      <c r="F28" s="85" t="s">
        <v>1</v>
      </c>
    </row>
    <row r="29" spans="1:10">
      <c r="B29" s="28">
        <v>1</v>
      </c>
      <c r="C29" s="29" t="s">
        <v>118</v>
      </c>
      <c r="D29" s="30" t="s">
        <v>119</v>
      </c>
      <c r="E29" s="31">
        <v>43000000</v>
      </c>
      <c r="F29" s="26" t="s">
        <v>3</v>
      </c>
    </row>
    <row r="31" spans="1:10" s="41" customFormat="1">
      <c r="A31" s="46" t="s">
        <v>240</v>
      </c>
      <c r="F31" s="56"/>
    </row>
    <row r="32" spans="1:10">
      <c r="B32" s="80" t="s">
        <v>120</v>
      </c>
    </row>
    <row r="33" spans="2:10" ht="15.75">
      <c r="B33" s="84" t="s">
        <v>0</v>
      </c>
      <c r="C33" s="84" t="s">
        <v>201</v>
      </c>
      <c r="D33" s="84" t="s">
        <v>100</v>
      </c>
      <c r="E33" s="84" t="s">
        <v>34</v>
      </c>
      <c r="F33" s="85" t="s">
        <v>1</v>
      </c>
      <c r="H33" s="124" t="s">
        <v>122</v>
      </c>
      <c r="I33" s="124" t="s">
        <v>224</v>
      </c>
      <c r="J33" s="124" t="s">
        <v>225</v>
      </c>
    </row>
    <row r="34" spans="2:10">
      <c r="B34" s="28">
        <v>1</v>
      </c>
      <c r="C34" s="51" t="s">
        <v>132</v>
      </c>
      <c r="D34" s="30" t="s">
        <v>248</v>
      </c>
      <c r="E34" s="31">
        <v>15000000</v>
      </c>
      <c r="F34" s="26" t="s">
        <v>3</v>
      </c>
      <c r="H34" s="72" t="s">
        <v>3</v>
      </c>
      <c r="I34" s="26">
        <f t="shared" ref="I34:I39" si="4">COUNTIF($F$34:$F$48,H34)</f>
        <v>7</v>
      </c>
      <c r="J34" s="73">
        <f t="shared" ref="J34:J39" si="5">SUMIF($F$34:$F$48,H34,$E$34:$E$48)</f>
        <v>80000000</v>
      </c>
    </row>
    <row r="35" spans="2:10">
      <c r="B35" s="28">
        <v>2</v>
      </c>
      <c r="C35" s="93" t="s">
        <v>251</v>
      </c>
      <c r="D35" s="30" t="s">
        <v>249</v>
      </c>
      <c r="E35" s="31">
        <v>15000000</v>
      </c>
      <c r="F35" s="26" t="s">
        <v>3</v>
      </c>
      <c r="H35" s="72" t="s">
        <v>2</v>
      </c>
      <c r="I35" s="26">
        <f t="shared" si="4"/>
        <v>2</v>
      </c>
      <c r="J35" s="73">
        <f t="shared" si="5"/>
        <v>30000000</v>
      </c>
    </row>
    <row r="36" spans="2:10">
      <c r="B36" s="28">
        <v>3</v>
      </c>
      <c r="C36" s="52" t="s">
        <v>252</v>
      </c>
      <c r="D36" s="30" t="s">
        <v>250</v>
      </c>
      <c r="E36" s="31">
        <v>15000000</v>
      </c>
      <c r="F36" s="26" t="s">
        <v>5</v>
      </c>
      <c r="H36" s="74" t="s">
        <v>4</v>
      </c>
      <c r="I36" s="26">
        <f t="shared" si="4"/>
        <v>1</v>
      </c>
      <c r="J36" s="73">
        <f t="shared" si="5"/>
        <v>15000000</v>
      </c>
    </row>
    <row r="37" spans="2:10">
      <c r="B37" s="28">
        <v>4</v>
      </c>
      <c r="C37" s="93" t="s">
        <v>253</v>
      </c>
      <c r="D37" s="30" t="s">
        <v>255</v>
      </c>
      <c r="E37" s="31">
        <v>15000000</v>
      </c>
      <c r="F37" s="26" t="s">
        <v>4</v>
      </c>
      <c r="H37" s="72" t="s">
        <v>5</v>
      </c>
      <c r="I37" s="26">
        <f t="shared" si="4"/>
        <v>1</v>
      </c>
      <c r="J37" s="73">
        <f t="shared" si="5"/>
        <v>15000000</v>
      </c>
    </row>
    <row r="38" spans="2:10">
      <c r="B38" s="28">
        <v>5</v>
      </c>
      <c r="C38" s="14" t="s">
        <v>254</v>
      </c>
      <c r="D38" s="30" t="s">
        <v>246</v>
      </c>
      <c r="E38" s="31">
        <v>15000000</v>
      </c>
      <c r="F38" s="26" t="s">
        <v>2</v>
      </c>
      <c r="H38" s="72" t="s">
        <v>7</v>
      </c>
      <c r="I38" s="26">
        <f t="shared" si="4"/>
        <v>0</v>
      </c>
      <c r="J38" s="73">
        <f t="shared" si="5"/>
        <v>0</v>
      </c>
    </row>
    <row r="39" spans="2:10">
      <c r="B39" s="28">
        <v>6</v>
      </c>
      <c r="C39" s="93" t="s">
        <v>140</v>
      </c>
      <c r="D39" s="30" t="s">
        <v>247</v>
      </c>
      <c r="E39" s="31">
        <v>15000000</v>
      </c>
      <c r="F39" s="26" t="s">
        <v>6</v>
      </c>
      <c r="H39" s="72" t="s">
        <v>6</v>
      </c>
      <c r="I39" s="26">
        <f t="shared" si="4"/>
        <v>1</v>
      </c>
      <c r="J39" s="73">
        <f t="shared" si="5"/>
        <v>15000000</v>
      </c>
    </row>
    <row r="40" spans="2:10">
      <c r="B40" s="28">
        <v>7</v>
      </c>
      <c r="C40" s="93" t="s">
        <v>138</v>
      </c>
      <c r="D40" s="30"/>
      <c r="E40" s="31">
        <v>15000000</v>
      </c>
      <c r="F40" s="26" t="s">
        <v>2</v>
      </c>
      <c r="H40" s="80" t="s">
        <v>226</v>
      </c>
      <c r="I40" s="81">
        <f>SUM(I34:I39)</f>
        <v>12</v>
      </c>
      <c r="J40" s="33">
        <f>SUM(J34:J39)</f>
        <v>155000000</v>
      </c>
    </row>
    <row r="41" spans="2:10" ht="15.75" customHeight="1">
      <c r="B41" s="89"/>
      <c r="C41" s="23"/>
      <c r="D41" s="91"/>
      <c r="E41" s="94">
        <f>SUM(E34:E40)</f>
        <v>105000000</v>
      </c>
      <c r="F41" s="23"/>
    </row>
    <row r="42" spans="2:10">
      <c r="B42" s="80" t="s">
        <v>244</v>
      </c>
    </row>
    <row r="43" spans="2:10" ht="15.75">
      <c r="B43" s="84" t="s">
        <v>0</v>
      </c>
      <c r="C43" s="84" t="s">
        <v>201</v>
      </c>
      <c r="D43" s="84" t="s">
        <v>100</v>
      </c>
      <c r="E43" s="84" t="s">
        <v>34</v>
      </c>
      <c r="F43" s="85" t="s">
        <v>1</v>
      </c>
    </row>
    <row r="44" spans="2:10">
      <c r="B44" s="28">
        <v>1</v>
      </c>
      <c r="C44" s="29"/>
      <c r="D44" s="30" t="s">
        <v>256</v>
      </c>
      <c r="E44" s="31">
        <v>10000000</v>
      </c>
      <c r="F44" s="26" t="s">
        <v>3</v>
      </c>
    </row>
    <row r="45" spans="2:10">
      <c r="B45" s="28">
        <v>2</v>
      </c>
      <c r="C45" s="29"/>
      <c r="D45" s="30" t="s">
        <v>257</v>
      </c>
      <c r="E45" s="31">
        <v>10000000</v>
      </c>
      <c r="F45" s="26" t="s">
        <v>3</v>
      </c>
    </row>
    <row r="46" spans="2:10">
      <c r="B46" s="28">
        <v>3</v>
      </c>
      <c r="C46" s="29"/>
      <c r="D46" s="30" t="s">
        <v>258</v>
      </c>
      <c r="E46" s="31">
        <v>10000000</v>
      </c>
      <c r="F46" s="26" t="s">
        <v>3</v>
      </c>
    </row>
    <row r="47" spans="2:10">
      <c r="B47" s="28">
        <v>4</v>
      </c>
      <c r="C47" s="29"/>
      <c r="D47" s="30" t="s">
        <v>259</v>
      </c>
      <c r="E47" s="31">
        <v>10000000</v>
      </c>
      <c r="F47" s="26" t="s">
        <v>3</v>
      </c>
    </row>
    <row r="48" spans="2:10">
      <c r="B48" s="28">
        <v>5</v>
      </c>
      <c r="C48" s="29"/>
      <c r="D48" s="30" t="s">
        <v>260</v>
      </c>
      <c r="E48" s="31">
        <v>10000000</v>
      </c>
      <c r="F48" s="26" t="s">
        <v>3</v>
      </c>
    </row>
    <row r="49" spans="1:10">
      <c r="B49" s="89"/>
      <c r="C49" s="90"/>
      <c r="D49" s="91"/>
      <c r="E49" s="87">
        <f>SUM(E44:E48)</f>
        <v>50000000</v>
      </c>
      <c r="F49" s="92"/>
    </row>
    <row r="51" spans="1:10" s="41" customFormat="1">
      <c r="A51" s="46" t="s">
        <v>243</v>
      </c>
      <c r="F51" s="56"/>
    </row>
    <row r="52" spans="1:10" ht="15" customHeight="1">
      <c r="B52" s="80" t="s">
        <v>120</v>
      </c>
    </row>
    <row r="53" spans="1:10" ht="15.75">
      <c r="B53" s="84" t="s">
        <v>0</v>
      </c>
      <c r="C53" s="84" t="s">
        <v>201</v>
      </c>
      <c r="D53" s="84" t="s">
        <v>100</v>
      </c>
      <c r="E53" s="84" t="s">
        <v>34</v>
      </c>
      <c r="F53" s="85" t="s">
        <v>1</v>
      </c>
      <c r="H53" s="124" t="s">
        <v>122</v>
      </c>
      <c r="I53" s="124" t="s">
        <v>224</v>
      </c>
      <c r="J53" s="124" t="s">
        <v>225</v>
      </c>
    </row>
    <row r="54" spans="1:10" ht="15" customHeight="1">
      <c r="B54" s="28">
        <v>1</v>
      </c>
      <c r="C54" s="116" t="s">
        <v>283</v>
      </c>
      <c r="D54" s="30" t="s">
        <v>261</v>
      </c>
      <c r="E54" s="31">
        <v>11000000</v>
      </c>
      <c r="F54" s="102" t="s">
        <v>6</v>
      </c>
      <c r="H54" s="72" t="s">
        <v>3</v>
      </c>
      <c r="I54" s="26">
        <f>COUNTIF($F$54:$F$66,H54)</f>
        <v>3</v>
      </c>
      <c r="J54" s="73">
        <f>SUMIF($F$54:$F$66,H54,$E$54:$E$66)</f>
        <v>33000000</v>
      </c>
    </row>
    <row r="55" spans="1:10">
      <c r="B55" s="28">
        <v>2</v>
      </c>
      <c r="C55" s="116" t="s">
        <v>139</v>
      </c>
      <c r="D55" s="30" t="s">
        <v>262</v>
      </c>
      <c r="E55" s="31">
        <v>11000000</v>
      </c>
      <c r="F55" s="102" t="s">
        <v>2</v>
      </c>
      <c r="H55" s="72" t="s">
        <v>2</v>
      </c>
      <c r="I55" s="102">
        <f t="shared" ref="I55:I59" si="6">COUNTIF($F$54:$F$66,H55)</f>
        <v>3</v>
      </c>
      <c r="J55" s="73">
        <f t="shared" ref="J55:J59" si="7">SUMIF($F$54:$F$66,H55,$E$54:$E$66)</f>
        <v>33000000</v>
      </c>
    </row>
    <row r="56" spans="1:10" ht="15" customHeight="1">
      <c r="B56" s="28">
        <v>3</v>
      </c>
      <c r="C56" s="116" t="s">
        <v>138</v>
      </c>
      <c r="D56" s="30" t="s">
        <v>263</v>
      </c>
      <c r="E56" s="31">
        <v>11000000</v>
      </c>
      <c r="F56" s="102" t="s">
        <v>2</v>
      </c>
      <c r="H56" s="74" t="s">
        <v>4</v>
      </c>
      <c r="I56" s="26">
        <f t="shared" si="6"/>
        <v>3</v>
      </c>
      <c r="J56" s="73">
        <f t="shared" si="7"/>
        <v>33000000</v>
      </c>
    </row>
    <row r="57" spans="1:10">
      <c r="B57" s="28">
        <v>4</v>
      </c>
      <c r="C57" s="116" t="s">
        <v>282</v>
      </c>
      <c r="D57" s="30" t="s">
        <v>264</v>
      </c>
      <c r="E57" s="31">
        <v>11000000</v>
      </c>
      <c r="F57" s="102" t="s">
        <v>4</v>
      </c>
      <c r="H57" s="72" t="s">
        <v>5</v>
      </c>
      <c r="I57" s="26">
        <f t="shared" si="6"/>
        <v>2</v>
      </c>
      <c r="J57" s="73">
        <f t="shared" si="7"/>
        <v>22000000</v>
      </c>
    </row>
    <row r="58" spans="1:10">
      <c r="B58" s="28">
        <v>5</v>
      </c>
      <c r="C58" s="116" t="s">
        <v>281</v>
      </c>
      <c r="D58" s="30" t="s">
        <v>265</v>
      </c>
      <c r="E58" s="31">
        <v>11000000</v>
      </c>
      <c r="F58" s="102" t="s">
        <v>2</v>
      </c>
      <c r="H58" s="72" t="s">
        <v>7</v>
      </c>
      <c r="I58" s="26">
        <f t="shared" si="6"/>
        <v>1</v>
      </c>
      <c r="J58" s="73">
        <f t="shared" si="7"/>
        <v>11000000</v>
      </c>
    </row>
    <row r="59" spans="1:10" ht="15" customHeight="1">
      <c r="B59" s="28">
        <v>6</v>
      </c>
      <c r="C59" s="116" t="s">
        <v>280</v>
      </c>
      <c r="D59" s="30" t="s">
        <v>266</v>
      </c>
      <c r="E59" s="31">
        <v>11000000</v>
      </c>
      <c r="F59" s="102" t="s">
        <v>5</v>
      </c>
      <c r="H59" s="72" t="s">
        <v>6</v>
      </c>
      <c r="I59" s="26">
        <f t="shared" si="6"/>
        <v>1</v>
      </c>
      <c r="J59" s="73">
        <f t="shared" si="7"/>
        <v>11000000</v>
      </c>
    </row>
    <row r="60" spans="1:10">
      <c r="B60" s="28">
        <v>7</v>
      </c>
      <c r="C60" s="116" t="s">
        <v>278</v>
      </c>
      <c r="D60" s="30" t="s">
        <v>268</v>
      </c>
      <c r="E60" s="31">
        <v>11000000</v>
      </c>
      <c r="F60" s="102" t="s">
        <v>4</v>
      </c>
      <c r="H60" s="80" t="s">
        <v>226</v>
      </c>
      <c r="I60" s="81">
        <f>SUM(I54:I59)</f>
        <v>13</v>
      </c>
      <c r="J60" s="33">
        <f>SUM(J54:J59)</f>
        <v>143000000</v>
      </c>
    </row>
    <row r="61" spans="1:10">
      <c r="B61" s="28">
        <v>8</v>
      </c>
      <c r="C61" s="116" t="s">
        <v>279</v>
      </c>
      <c r="D61" s="30" t="s">
        <v>269</v>
      </c>
      <c r="E61" s="31">
        <v>11000000</v>
      </c>
      <c r="F61" s="102" t="s">
        <v>4</v>
      </c>
    </row>
    <row r="62" spans="1:10">
      <c r="B62" s="28">
        <v>9</v>
      </c>
      <c r="C62" s="116" t="s">
        <v>277</v>
      </c>
      <c r="D62" s="30" t="s">
        <v>270</v>
      </c>
      <c r="E62" s="31">
        <v>11000000</v>
      </c>
      <c r="F62" s="102" t="s">
        <v>5</v>
      </c>
    </row>
    <row r="63" spans="1:10">
      <c r="B63" s="28">
        <v>10</v>
      </c>
      <c r="C63" s="116" t="s">
        <v>276</v>
      </c>
      <c r="D63" s="30" t="s">
        <v>267</v>
      </c>
      <c r="E63" s="31">
        <v>11000000</v>
      </c>
      <c r="F63" s="102" t="s">
        <v>3</v>
      </c>
    </row>
    <row r="64" spans="1:10">
      <c r="B64" s="28">
        <v>11</v>
      </c>
      <c r="C64" s="116" t="s">
        <v>275</v>
      </c>
      <c r="D64" s="30" t="s">
        <v>271</v>
      </c>
      <c r="E64" s="31">
        <v>11000000</v>
      </c>
      <c r="F64" s="102" t="s">
        <v>3</v>
      </c>
    </row>
    <row r="65" spans="2:6">
      <c r="B65" s="28">
        <v>12</v>
      </c>
      <c r="C65" s="116" t="s">
        <v>129</v>
      </c>
      <c r="D65" s="30" t="s">
        <v>272</v>
      </c>
      <c r="E65" s="31">
        <v>11000000</v>
      </c>
      <c r="F65" s="102" t="s">
        <v>3</v>
      </c>
    </row>
    <row r="66" spans="2:6">
      <c r="B66" s="28">
        <v>13</v>
      </c>
      <c r="C66" s="29" t="s">
        <v>274</v>
      </c>
      <c r="D66" s="30" t="s">
        <v>273</v>
      </c>
      <c r="E66" s="31">
        <v>11000000</v>
      </c>
      <c r="F66" s="102" t="s">
        <v>7</v>
      </c>
    </row>
    <row r="67" spans="2:6">
      <c r="E67" s="33">
        <f>SUM(E54:E66)</f>
        <v>143000000</v>
      </c>
    </row>
  </sheetData>
  <sheetProtection password="D5E0" sheet="1" objects="1" scenarios="1"/>
  <mergeCells count="2">
    <mergeCell ref="B25:D25"/>
    <mergeCell ref="A2:F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A40" workbookViewId="0">
      <selection activeCell="H60" sqref="H60"/>
    </sheetView>
  </sheetViews>
  <sheetFormatPr defaultColWidth="8.85546875" defaultRowHeight="15"/>
  <cols>
    <col min="1" max="1" width="8.85546875" style="5"/>
    <col min="2" max="2" width="6.42578125" style="5" customWidth="1"/>
    <col min="3" max="3" width="9.85546875" style="5" customWidth="1"/>
    <col min="4" max="4" width="10.42578125" style="5" customWidth="1"/>
    <col min="5" max="5" width="16.7109375" style="5" customWidth="1"/>
    <col min="6" max="6" width="10.28515625" style="5" customWidth="1"/>
    <col min="7" max="7" width="15.5703125" style="5" customWidth="1"/>
    <col min="8" max="8" width="10.140625" style="5" customWidth="1"/>
    <col min="9" max="9" width="15.28515625" style="5" customWidth="1"/>
    <col min="10" max="10" width="14.5703125" style="5" customWidth="1"/>
    <col min="11" max="11" width="19" style="5" customWidth="1"/>
  </cols>
  <sheetData>
    <row r="1" spans="2:11" ht="18.75">
      <c r="C1" s="131" t="s">
        <v>33</v>
      </c>
      <c r="D1" s="131"/>
      <c r="E1" s="131"/>
      <c r="F1" s="131"/>
      <c r="G1" s="131"/>
      <c r="H1" s="131"/>
      <c r="I1" s="131"/>
      <c r="J1" s="131"/>
    </row>
    <row r="2" spans="2:11" ht="18.75">
      <c r="C2" s="131" t="s">
        <v>289</v>
      </c>
      <c r="D2" s="131"/>
      <c r="E2" s="131"/>
      <c r="F2" s="131"/>
      <c r="G2" s="131"/>
      <c r="H2" s="131"/>
      <c r="I2" s="131"/>
      <c r="J2" s="131"/>
    </row>
    <row r="4" spans="2:11">
      <c r="B4" s="80" t="s">
        <v>26</v>
      </c>
    </row>
    <row r="5" spans="2:11">
      <c r="B5" s="136" t="s">
        <v>0</v>
      </c>
      <c r="C5" s="136" t="s">
        <v>1</v>
      </c>
      <c r="D5" s="136" t="s">
        <v>12</v>
      </c>
      <c r="E5" s="136"/>
      <c r="F5" s="136" t="s">
        <v>9</v>
      </c>
      <c r="G5" s="136"/>
      <c r="H5" s="137" t="s">
        <v>24</v>
      </c>
      <c r="I5" s="138"/>
      <c r="J5" s="139" t="s">
        <v>25</v>
      </c>
      <c r="K5" s="140"/>
    </row>
    <row r="6" spans="2:11">
      <c r="B6" s="136"/>
      <c r="C6" s="136"/>
      <c r="D6" s="24" t="s">
        <v>15</v>
      </c>
      <c r="E6" s="24" t="s">
        <v>16</v>
      </c>
      <c r="F6" s="24" t="s">
        <v>15</v>
      </c>
      <c r="G6" s="24" t="s">
        <v>16</v>
      </c>
      <c r="H6" s="24" t="s">
        <v>15</v>
      </c>
      <c r="I6" s="24" t="s">
        <v>16</v>
      </c>
      <c r="J6" s="24" t="s">
        <v>23</v>
      </c>
      <c r="K6" s="24" t="s">
        <v>19</v>
      </c>
    </row>
    <row r="7" spans="2:11">
      <c r="B7" s="24">
        <v>1</v>
      </c>
      <c r="C7" s="72" t="s">
        <v>3</v>
      </c>
      <c r="D7" s="117">
        <f>COUNTIF('JUDUL PENGABDIAN'!$F$7:$F$11,'REKAP PE NGABDIAN'!C7)</f>
        <v>1</v>
      </c>
      <c r="E7" s="24">
        <f>SUMIF('JUDUL PENGABDIAN'!$F$7:$F$11,'REKAP PE NGABDIAN'!C7,'JUDUL PENGABDIAN'!$E$7:$E$11)</f>
        <v>17500000</v>
      </c>
      <c r="F7" s="24">
        <v>0</v>
      </c>
      <c r="G7" s="24">
        <v>0</v>
      </c>
      <c r="H7" s="24">
        <v>0</v>
      </c>
      <c r="I7" s="24"/>
      <c r="J7" s="122">
        <f>D7+F7+H7</f>
        <v>1</v>
      </c>
      <c r="K7" s="95">
        <f>E7+G7+I7</f>
        <v>17500000</v>
      </c>
    </row>
    <row r="8" spans="2:11">
      <c r="B8" s="24">
        <v>2</v>
      </c>
      <c r="C8" s="72" t="s">
        <v>2</v>
      </c>
      <c r="D8" s="117">
        <f>COUNTIF('JUDUL PENGABDIAN'!$F$7:$F$11,'REKAP PE NGABDIAN'!C8)</f>
        <v>2</v>
      </c>
      <c r="E8" s="24">
        <f>SUMIF('JUDUL PENGABDIAN'!$F$7:$F$11,'REKAP PE NGABDIAN'!C8,'JUDUL PENGABDIAN'!$E$7:$E$11)</f>
        <v>39973000</v>
      </c>
      <c r="F8" s="24">
        <v>0</v>
      </c>
      <c r="G8" s="24">
        <v>0</v>
      </c>
      <c r="H8" s="24">
        <v>0</v>
      </c>
      <c r="I8" s="24"/>
      <c r="J8" s="122">
        <f t="shared" ref="J8:J12" si="0">D8+F8+H8</f>
        <v>2</v>
      </c>
      <c r="K8" s="95">
        <f t="shared" ref="K8:K12" si="1">E8+G8+I8</f>
        <v>39973000</v>
      </c>
    </row>
    <row r="9" spans="2:11">
      <c r="B9" s="24">
        <v>3</v>
      </c>
      <c r="C9" s="74" t="s">
        <v>4</v>
      </c>
      <c r="D9" s="117">
        <f>COUNTIF('JUDUL PENGABDIAN'!$F$7:$F$11,'REKAP PE NGABDIAN'!C9)</f>
        <v>1</v>
      </c>
      <c r="E9" s="24">
        <f>SUMIF('JUDUL PENGABDIAN'!$F$7:$F$11,'REKAP PE NGABDIAN'!C9,'JUDUL PENGABDIAN'!$E$7:$E$11)</f>
        <v>20000000</v>
      </c>
      <c r="F9" s="24">
        <v>0</v>
      </c>
      <c r="G9" s="24">
        <v>0</v>
      </c>
      <c r="H9" s="24">
        <v>0</v>
      </c>
      <c r="I9" s="24"/>
      <c r="J9" s="122">
        <f t="shared" si="0"/>
        <v>1</v>
      </c>
      <c r="K9" s="95">
        <f t="shared" si="1"/>
        <v>20000000</v>
      </c>
    </row>
    <row r="10" spans="2:11">
      <c r="B10" s="24">
        <v>4</v>
      </c>
      <c r="C10" s="72" t="s">
        <v>5</v>
      </c>
      <c r="D10" s="117">
        <f>COUNTIF('JUDUL PENGABDIAN'!$F$7:$F$11,'REKAP PE NGABDIAN'!C10)</f>
        <v>1</v>
      </c>
      <c r="E10" s="24">
        <f>SUMIF('JUDUL PENGABDIAN'!$F$7:$F$11,'REKAP PE NGABDIAN'!C10,'JUDUL PENGABDIAN'!$E$7:$E$11)</f>
        <v>20000000</v>
      </c>
      <c r="F10" s="24">
        <v>0</v>
      </c>
      <c r="G10" s="24">
        <v>0</v>
      </c>
      <c r="H10" s="24">
        <v>0</v>
      </c>
      <c r="I10" s="24"/>
      <c r="J10" s="122">
        <f t="shared" si="0"/>
        <v>1</v>
      </c>
      <c r="K10" s="95">
        <f t="shared" si="1"/>
        <v>20000000</v>
      </c>
    </row>
    <row r="11" spans="2:11">
      <c r="B11" s="24">
        <v>5</v>
      </c>
      <c r="C11" s="72" t="s">
        <v>7</v>
      </c>
      <c r="D11" s="117">
        <f>COUNTIF('JUDUL PENGABDIAN'!$F$7:$F$11,'REKAP PE NGABDIAN'!C11)</f>
        <v>0</v>
      </c>
      <c r="E11" s="24">
        <f>SUMIF('JUDUL PENGABDIAN'!$F$7:$F$11,'REKAP PE NGABDIAN'!C11,'JUDUL PENGABDIAN'!$E$7:$E$11)</f>
        <v>0</v>
      </c>
      <c r="F11" s="24">
        <v>0</v>
      </c>
      <c r="G11" s="24">
        <v>0</v>
      </c>
      <c r="H11" s="24">
        <v>0</v>
      </c>
      <c r="I11" s="24"/>
      <c r="J11" s="122">
        <f t="shared" si="0"/>
        <v>0</v>
      </c>
      <c r="K11" s="95">
        <f t="shared" si="1"/>
        <v>0</v>
      </c>
    </row>
    <row r="12" spans="2:11">
      <c r="B12" s="24">
        <v>6</v>
      </c>
      <c r="C12" s="72" t="s">
        <v>6</v>
      </c>
      <c r="D12" s="117">
        <f>COUNTIF('JUDUL PENGABDIAN'!$F$7:$F$11,'REKAP PE NGABDIAN'!C12)</f>
        <v>0</v>
      </c>
      <c r="E12" s="24">
        <f>SUMIF('JUDUL PENGABDIAN'!$F$7:$F$11,'REKAP PE NGABDIAN'!C12,'JUDUL PENGABDIAN'!$E$7:$E$11)</f>
        <v>0</v>
      </c>
      <c r="F12" s="24">
        <v>0</v>
      </c>
      <c r="G12" s="24">
        <v>0</v>
      </c>
      <c r="H12" s="24">
        <v>0</v>
      </c>
      <c r="I12" s="24"/>
      <c r="J12" s="122">
        <f t="shared" si="0"/>
        <v>0</v>
      </c>
      <c r="K12" s="95">
        <f t="shared" si="1"/>
        <v>0</v>
      </c>
    </row>
    <row r="13" spans="2:11">
      <c r="B13" s="24"/>
      <c r="C13" s="24" t="s">
        <v>14</v>
      </c>
      <c r="D13" s="118">
        <f>SUM(D7:D12)</f>
        <v>5</v>
      </c>
      <c r="E13" s="96">
        <f>SUM(E7:E10)</f>
        <v>97473000</v>
      </c>
      <c r="F13" s="96">
        <f t="shared" ref="F13:J13" si="2">SUM(F7:F10)</f>
        <v>0</v>
      </c>
      <c r="G13" s="96">
        <f t="shared" si="2"/>
        <v>0</v>
      </c>
      <c r="H13" s="96">
        <f>SUM(H7:H12)</f>
        <v>0</v>
      </c>
      <c r="I13" s="96">
        <f t="shared" si="2"/>
        <v>0</v>
      </c>
      <c r="J13" s="118">
        <f t="shared" si="2"/>
        <v>5</v>
      </c>
      <c r="K13" s="96">
        <f>SUM(K7:K10)</f>
        <v>97473000</v>
      </c>
    </row>
    <row r="14" spans="2:11">
      <c r="B14" s="97"/>
      <c r="C14" s="97"/>
      <c r="D14" s="98"/>
      <c r="E14" s="98"/>
      <c r="F14" s="98"/>
      <c r="G14" s="98"/>
      <c r="H14" s="98"/>
      <c r="I14" s="98"/>
      <c r="J14" s="99"/>
      <c r="K14" s="99"/>
    </row>
    <row r="15" spans="2:11" ht="15.75">
      <c r="B15" s="83" t="s">
        <v>27</v>
      </c>
    </row>
    <row r="16" spans="2:11">
      <c r="B16" s="136" t="s">
        <v>0</v>
      </c>
      <c r="C16" s="136" t="s">
        <v>1</v>
      </c>
      <c r="D16" s="136" t="s">
        <v>12</v>
      </c>
      <c r="E16" s="136"/>
      <c r="F16" s="136" t="s">
        <v>9</v>
      </c>
      <c r="G16" s="136"/>
      <c r="H16" s="137" t="s">
        <v>24</v>
      </c>
      <c r="I16" s="138"/>
      <c r="J16" s="139" t="s">
        <v>25</v>
      </c>
      <c r="K16" s="140"/>
    </row>
    <row r="17" spans="2:11">
      <c r="B17" s="136"/>
      <c r="C17" s="136"/>
      <c r="D17" s="24" t="s">
        <v>15</v>
      </c>
      <c r="E17" s="24" t="s">
        <v>16</v>
      </c>
      <c r="F17" s="24" t="s">
        <v>15</v>
      </c>
      <c r="G17" s="24" t="s">
        <v>16</v>
      </c>
      <c r="H17" s="24" t="s">
        <v>15</v>
      </c>
      <c r="I17" s="24" t="s">
        <v>16</v>
      </c>
      <c r="J17" s="24" t="s">
        <v>23</v>
      </c>
      <c r="K17" s="24" t="s">
        <v>19</v>
      </c>
    </row>
    <row r="18" spans="2:11">
      <c r="B18" s="24">
        <v>1</v>
      </c>
      <c r="C18" s="72" t="s">
        <v>3</v>
      </c>
      <c r="D18" s="117">
        <f>COUNTIF('JUDUL PENGABDIAN'!$F$18:$F$24,'REKAP PE NGABDIAN'!C18)</f>
        <v>1</v>
      </c>
      <c r="E18" s="24">
        <f>SUMIF('JUDUL PENGABDIAN'!$F$18:$F$24,'REKAP PE NGABDIAN'!C18,'JUDUL PENGABDIAN'!$E$18:$E$24)</f>
        <v>16750000</v>
      </c>
      <c r="F18" s="24">
        <v>1</v>
      </c>
      <c r="G18" s="24">
        <v>43000000</v>
      </c>
      <c r="H18" s="24"/>
      <c r="I18" s="24"/>
      <c r="J18" s="122">
        <f t="shared" ref="J18:J23" si="3">D18+F18</f>
        <v>2</v>
      </c>
      <c r="K18" s="95">
        <f>E18+G18+I18</f>
        <v>59750000</v>
      </c>
    </row>
    <row r="19" spans="2:11">
      <c r="B19" s="24">
        <v>2</v>
      </c>
      <c r="C19" s="72" t="s">
        <v>2</v>
      </c>
      <c r="D19" s="117">
        <f>COUNTIF('JUDUL PENGABDIAN'!$F$18:$F$24,'REKAP PE NGABDIAN'!C19)</f>
        <v>2</v>
      </c>
      <c r="E19" s="24">
        <f>SUMIF('JUDUL PENGABDIAN'!$F$18:$F$24,'REKAP PE NGABDIAN'!C19,'JUDUL PENGABDIAN'!$E$18:$E$24)</f>
        <v>34750000</v>
      </c>
      <c r="F19" s="24">
        <v>0</v>
      </c>
      <c r="G19" s="24">
        <v>0</v>
      </c>
      <c r="H19" s="24"/>
      <c r="I19" s="24"/>
      <c r="J19" s="122">
        <f t="shared" si="3"/>
        <v>2</v>
      </c>
      <c r="K19" s="95">
        <f t="shared" ref="K19:K23" si="4">E19+G19+I19</f>
        <v>34750000</v>
      </c>
    </row>
    <row r="20" spans="2:11">
      <c r="B20" s="24">
        <v>3</v>
      </c>
      <c r="C20" s="74" t="s">
        <v>4</v>
      </c>
      <c r="D20" s="117">
        <f>COUNTIF('JUDUL PENGABDIAN'!$F$18:$F$24,'REKAP PE NGABDIAN'!C20)</f>
        <v>1</v>
      </c>
      <c r="E20" s="24">
        <f>SUMIF('JUDUL PENGABDIAN'!$F$18:$F$24,'REKAP PE NGABDIAN'!C20,'JUDUL PENGABDIAN'!$E$18:$E$24)</f>
        <v>18000000</v>
      </c>
      <c r="F20" s="24"/>
      <c r="G20" s="24"/>
      <c r="H20" s="24"/>
      <c r="I20" s="24"/>
      <c r="J20" s="122">
        <f t="shared" si="3"/>
        <v>1</v>
      </c>
      <c r="K20" s="95">
        <f t="shared" si="4"/>
        <v>18000000</v>
      </c>
    </row>
    <row r="21" spans="2:11">
      <c r="B21" s="24">
        <v>4</v>
      </c>
      <c r="C21" s="72" t="s">
        <v>5</v>
      </c>
      <c r="D21" s="117">
        <f>COUNTIF('JUDUL PENGABDIAN'!$F$18:$F$24,'REKAP PE NGABDIAN'!C21)</f>
        <v>2</v>
      </c>
      <c r="E21" s="24">
        <f>SUMIF('JUDUL PENGABDIAN'!$F$18:$F$24,'REKAP PE NGABDIAN'!C21,'JUDUL PENGABDIAN'!$E$18:$E$24)</f>
        <v>29850000</v>
      </c>
      <c r="F21" s="24">
        <v>0</v>
      </c>
      <c r="G21" s="24">
        <v>0</v>
      </c>
      <c r="H21" s="24"/>
      <c r="I21" s="24"/>
      <c r="J21" s="122">
        <f t="shared" si="3"/>
        <v>2</v>
      </c>
      <c r="K21" s="95">
        <f t="shared" si="4"/>
        <v>29850000</v>
      </c>
    </row>
    <row r="22" spans="2:11">
      <c r="B22" s="24">
        <v>5</v>
      </c>
      <c r="C22" s="72" t="s">
        <v>7</v>
      </c>
      <c r="D22" s="117">
        <f>COUNTIF('JUDUL PENGABDIAN'!$F$18:$F$24,'REKAP PE NGABDIAN'!C22)</f>
        <v>0</v>
      </c>
      <c r="E22" s="24">
        <f>SUMIF('JUDUL PENGABDIAN'!$F$18:$F$24,'REKAP PE NGABDIAN'!C22,'JUDUL PENGABDIAN'!$E$18:$E$24)</f>
        <v>0</v>
      </c>
      <c r="F22" s="24">
        <v>0</v>
      </c>
      <c r="G22" s="24">
        <v>0</v>
      </c>
      <c r="H22" s="24"/>
      <c r="I22" s="24"/>
      <c r="J22" s="122">
        <f t="shared" si="3"/>
        <v>0</v>
      </c>
      <c r="K22" s="95">
        <f t="shared" si="4"/>
        <v>0</v>
      </c>
    </row>
    <row r="23" spans="2:11">
      <c r="B23" s="24">
        <v>6</v>
      </c>
      <c r="C23" s="72" t="s">
        <v>6</v>
      </c>
      <c r="D23" s="117">
        <f>COUNTIF('JUDUL PENGABDIAN'!$F$18:$F$24,'REKAP PE NGABDIAN'!C23)</f>
        <v>1</v>
      </c>
      <c r="E23" s="24">
        <f>SUMIF('JUDUL PENGABDIAN'!$F$18:$F$24,'REKAP PE NGABDIAN'!C23,'JUDUL PENGABDIAN'!$E$18:$E$24)</f>
        <v>15000000</v>
      </c>
      <c r="F23" s="24">
        <v>0</v>
      </c>
      <c r="G23" s="24">
        <v>0</v>
      </c>
      <c r="H23" s="24"/>
      <c r="I23" s="24"/>
      <c r="J23" s="122">
        <f t="shared" si="3"/>
        <v>1</v>
      </c>
      <c r="K23" s="95">
        <f t="shared" si="4"/>
        <v>15000000</v>
      </c>
    </row>
    <row r="24" spans="2:11">
      <c r="B24" s="24"/>
      <c r="C24" s="24" t="s">
        <v>14</v>
      </c>
      <c r="D24" s="118">
        <f>SUM(D18:D23)</f>
        <v>7</v>
      </c>
      <c r="E24" s="96">
        <f t="shared" ref="E24:G24" si="5">SUM(E18:E23)</f>
        <v>114350000</v>
      </c>
      <c r="F24" s="96">
        <f t="shared" si="5"/>
        <v>1</v>
      </c>
      <c r="G24" s="96">
        <f t="shared" si="5"/>
        <v>43000000</v>
      </c>
      <c r="H24" s="96"/>
      <c r="I24" s="96"/>
      <c r="J24" s="119">
        <f>D24+F24</f>
        <v>8</v>
      </c>
      <c r="K24" s="100">
        <f>SUM(K18:K23)</f>
        <v>157350000</v>
      </c>
    </row>
    <row r="25" spans="2:11">
      <c r="B25" s="23"/>
      <c r="C25" s="23"/>
      <c r="D25" s="23"/>
      <c r="E25" s="23"/>
      <c r="F25" s="23"/>
      <c r="G25" s="23"/>
      <c r="H25" s="23"/>
      <c r="I25" s="23"/>
    </row>
    <row r="26" spans="2:11" ht="15.75">
      <c r="B26" s="83" t="s">
        <v>28</v>
      </c>
    </row>
    <row r="27" spans="2:11">
      <c r="B27" s="136" t="s">
        <v>0</v>
      </c>
      <c r="C27" s="136" t="s">
        <v>1</v>
      </c>
      <c r="D27" s="136" t="s">
        <v>12</v>
      </c>
      <c r="E27" s="136"/>
      <c r="F27" s="136" t="s">
        <v>13</v>
      </c>
      <c r="G27" s="136"/>
      <c r="H27" s="137" t="s">
        <v>24</v>
      </c>
      <c r="I27" s="138"/>
      <c r="J27" s="139" t="s">
        <v>25</v>
      </c>
      <c r="K27" s="140"/>
    </row>
    <row r="28" spans="2:11">
      <c r="B28" s="136"/>
      <c r="C28" s="136"/>
      <c r="D28" s="24" t="s">
        <v>15</v>
      </c>
      <c r="E28" s="24" t="s">
        <v>16</v>
      </c>
      <c r="F28" s="24" t="s">
        <v>15</v>
      </c>
      <c r="G28" s="24" t="s">
        <v>16</v>
      </c>
      <c r="H28" s="24" t="s">
        <v>15</v>
      </c>
      <c r="I28" s="24" t="s">
        <v>16</v>
      </c>
      <c r="J28" s="24" t="s">
        <v>23</v>
      </c>
      <c r="K28" s="24" t="s">
        <v>19</v>
      </c>
    </row>
    <row r="29" spans="2:11">
      <c r="B29" s="24">
        <v>1</v>
      </c>
      <c r="C29" s="72" t="s">
        <v>3</v>
      </c>
      <c r="D29" s="117">
        <f>COUNTIF('JUDUL PENGABDIAN'!$F$34:$F$48,'REKAP PE NGABDIAN'!C29)</f>
        <v>7</v>
      </c>
      <c r="E29" s="24">
        <f>SUMIF('JUDUL PENGABDIAN'!$F$34:$F$40,'REKAP PE NGABDIAN'!C29,'JUDUL PENGABDIAN'!$E$34:$E$40)</f>
        <v>30000000</v>
      </c>
      <c r="F29" s="24">
        <v>0</v>
      </c>
      <c r="G29" s="24">
        <v>0</v>
      </c>
      <c r="H29" s="24">
        <v>5</v>
      </c>
      <c r="I29" s="24">
        <v>50000000</v>
      </c>
      <c r="J29" s="117">
        <f t="shared" ref="J29:J34" si="6">D29+F29</f>
        <v>7</v>
      </c>
      <c r="K29" s="24">
        <f>E29+I29</f>
        <v>80000000</v>
      </c>
    </row>
    <row r="30" spans="2:11">
      <c r="B30" s="24">
        <v>2</v>
      </c>
      <c r="C30" s="72" t="s">
        <v>2</v>
      </c>
      <c r="D30" s="117">
        <f>COUNTIF('JUDUL PENGABDIAN'!$F$34:$F$48,'REKAP PE NGABDIAN'!C30)</f>
        <v>2</v>
      </c>
      <c r="E30" s="24">
        <f>SUMIF('JUDUL PENGABDIAN'!$F$34:$F$40,'REKAP PE NGABDIAN'!C30,'JUDUL PENGABDIAN'!$E$34:$E$40)</f>
        <v>30000000</v>
      </c>
      <c r="F30" s="24">
        <v>0</v>
      </c>
      <c r="G30" s="24">
        <v>0</v>
      </c>
      <c r="H30" s="24"/>
      <c r="I30" s="24"/>
      <c r="J30" s="117">
        <f t="shared" si="6"/>
        <v>2</v>
      </c>
      <c r="K30" s="24">
        <f t="shared" ref="K30:K34" si="7">E30+I30</f>
        <v>30000000</v>
      </c>
    </row>
    <row r="31" spans="2:11">
      <c r="B31" s="24">
        <v>3</v>
      </c>
      <c r="C31" s="74" t="s">
        <v>4</v>
      </c>
      <c r="D31" s="117">
        <f>COUNTIF('JUDUL PENGABDIAN'!$F$34:$F$48,'REKAP PE NGABDIAN'!C31)</f>
        <v>1</v>
      </c>
      <c r="E31" s="24">
        <f>SUMIF('JUDUL PENGABDIAN'!$F$34:$F$40,'REKAP PE NGABDIAN'!C31,'JUDUL PENGABDIAN'!$E$34:$E$40)</f>
        <v>15000000</v>
      </c>
      <c r="F31" s="24">
        <v>0</v>
      </c>
      <c r="G31" s="24">
        <v>0</v>
      </c>
      <c r="H31" s="24"/>
      <c r="I31" s="24"/>
      <c r="J31" s="117">
        <f t="shared" si="6"/>
        <v>1</v>
      </c>
      <c r="K31" s="24">
        <f t="shared" si="7"/>
        <v>15000000</v>
      </c>
    </row>
    <row r="32" spans="2:11">
      <c r="B32" s="24">
        <v>4</v>
      </c>
      <c r="C32" s="72" t="s">
        <v>5</v>
      </c>
      <c r="D32" s="117">
        <f>COUNTIF('JUDUL PENGABDIAN'!$F$34:$F$48,'REKAP PE NGABDIAN'!C32)</f>
        <v>1</v>
      </c>
      <c r="E32" s="24">
        <f>SUMIF('JUDUL PENGABDIAN'!$F$34:$F$40,'REKAP PE NGABDIAN'!C32,'JUDUL PENGABDIAN'!$E$34:$E$40)</f>
        <v>15000000</v>
      </c>
      <c r="F32" s="24">
        <v>0</v>
      </c>
      <c r="G32" s="24">
        <v>0</v>
      </c>
      <c r="H32" s="24"/>
      <c r="I32" s="24"/>
      <c r="J32" s="117">
        <f t="shared" si="6"/>
        <v>1</v>
      </c>
      <c r="K32" s="24">
        <f t="shared" si="7"/>
        <v>15000000</v>
      </c>
    </row>
    <row r="33" spans="2:11">
      <c r="B33" s="24">
        <v>5</v>
      </c>
      <c r="C33" s="72" t="s">
        <v>7</v>
      </c>
      <c r="D33" s="117">
        <f>COUNTIF('JUDUL PENGABDIAN'!$F$34:$F$48,'REKAP PE NGABDIAN'!C33)</f>
        <v>0</v>
      </c>
      <c r="E33" s="24">
        <f>SUMIF('JUDUL PENGABDIAN'!$F$34:$F$40,'REKAP PE NGABDIAN'!C33,'JUDUL PENGABDIAN'!$E$34:$E$40)</f>
        <v>0</v>
      </c>
      <c r="F33" s="24">
        <v>0</v>
      </c>
      <c r="G33" s="24">
        <v>0</v>
      </c>
      <c r="H33" s="24"/>
      <c r="I33" s="24"/>
      <c r="J33" s="117">
        <f t="shared" si="6"/>
        <v>0</v>
      </c>
      <c r="K33" s="24">
        <f t="shared" si="7"/>
        <v>0</v>
      </c>
    </row>
    <row r="34" spans="2:11">
      <c r="B34" s="24">
        <v>6</v>
      </c>
      <c r="C34" s="72" t="s">
        <v>6</v>
      </c>
      <c r="D34" s="117">
        <f>COUNTIF('JUDUL PENGABDIAN'!$F$34:$F$48,'REKAP PE NGABDIAN'!C34)</f>
        <v>1</v>
      </c>
      <c r="E34" s="24">
        <f>SUMIF('JUDUL PENGABDIAN'!$F$34:$F$40,'REKAP PE NGABDIAN'!C34,'JUDUL PENGABDIAN'!$E$34:$E$40)</f>
        <v>15000000</v>
      </c>
      <c r="F34" s="24">
        <v>0</v>
      </c>
      <c r="G34" s="24">
        <v>0</v>
      </c>
      <c r="H34" s="24"/>
      <c r="I34" s="24"/>
      <c r="J34" s="117">
        <f t="shared" si="6"/>
        <v>1</v>
      </c>
      <c r="K34" s="24">
        <f t="shared" si="7"/>
        <v>15000000</v>
      </c>
    </row>
    <row r="35" spans="2:11">
      <c r="B35" s="24"/>
      <c r="C35" s="100" t="s">
        <v>14</v>
      </c>
      <c r="D35" s="118">
        <f>SUM(D29:D34)</f>
        <v>12</v>
      </c>
      <c r="E35" s="96">
        <f t="shared" ref="E35:K35" si="8">SUM(E29:E34)</f>
        <v>105000000</v>
      </c>
      <c r="F35" s="96">
        <f t="shared" si="8"/>
        <v>0</v>
      </c>
      <c r="G35" s="96">
        <f t="shared" si="8"/>
        <v>0</v>
      </c>
      <c r="H35" s="96">
        <f t="shared" si="8"/>
        <v>5</v>
      </c>
      <c r="I35" s="96">
        <f t="shared" si="8"/>
        <v>50000000</v>
      </c>
      <c r="J35" s="118">
        <f t="shared" si="8"/>
        <v>12</v>
      </c>
      <c r="K35" s="96">
        <f t="shared" si="8"/>
        <v>155000000</v>
      </c>
    </row>
    <row r="36" spans="2:11">
      <c r="B36" s="97"/>
      <c r="C36" s="99"/>
      <c r="D36" s="98"/>
      <c r="E36" s="98"/>
      <c r="F36" s="98"/>
      <c r="G36" s="98"/>
      <c r="H36" s="98"/>
      <c r="I36" s="98"/>
      <c r="J36" s="98"/>
      <c r="K36" s="98"/>
    </row>
    <row r="37" spans="2:11" ht="15.75">
      <c r="B37" s="83" t="s">
        <v>123</v>
      </c>
    </row>
    <row r="38" spans="2:11">
      <c r="B38" s="136" t="s">
        <v>0</v>
      </c>
      <c r="C38" s="136" t="s">
        <v>1</v>
      </c>
      <c r="D38" s="136" t="s">
        <v>17</v>
      </c>
      <c r="E38" s="136"/>
      <c r="F38" s="136" t="s">
        <v>9</v>
      </c>
      <c r="G38" s="136"/>
      <c r="H38" s="137" t="s">
        <v>24</v>
      </c>
      <c r="I38" s="138"/>
      <c r="J38" s="139" t="s">
        <v>25</v>
      </c>
      <c r="K38" s="140"/>
    </row>
    <row r="39" spans="2:11">
      <c r="B39" s="136"/>
      <c r="C39" s="136"/>
      <c r="D39" s="24" t="s">
        <v>15</v>
      </c>
      <c r="E39" s="24" t="s">
        <v>16</v>
      </c>
      <c r="F39" s="24" t="s">
        <v>15</v>
      </c>
      <c r="G39" s="24" t="s">
        <v>16</v>
      </c>
      <c r="H39" s="24" t="s">
        <v>15</v>
      </c>
      <c r="I39" s="24" t="s">
        <v>16</v>
      </c>
      <c r="J39" s="24" t="s">
        <v>23</v>
      </c>
      <c r="K39" s="24" t="s">
        <v>19</v>
      </c>
    </row>
    <row r="40" spans="2:11">
      <c r="B40" s="24">
        <v>1</v>
      </c>
      <c r="C40" s="72" t="s">
        <v>3</v>
      </c>
      <c r="D40" s="120">
        <f>COUNTIF('JUDUL PENGABDIAN'!$F$54:$F$66,'REKAP PE NGABDIAN'!C40)</f>
        <v>3</v>
      </c>
      <c r="E40" s="24">
        <f>SUMIF('JUDUL PENGABDIAN'!$F$54:$F$66,'REKAP PE NGABDIAN'!C40,'JUDUL PENGABDIAN'!$E$54:$E$66)</f>
        <v>33000000</v>
      </c>
      <c r="F40" s="24">
        <v>0</v>
      </c>
      <c r="G40" s="24">
        <v>0</v>
      </c>
      <c r="H40" s="24"/>
      <c r="I40" s="24"/>
      <c r="J40" s="117">
        <f t="shared" ref="J40:J45" si="9">D40+F40</f>
        <v>3</v>
      </c>
      <c r="K40" s="24">
        <f>E40+G40+I40</f>
        <v>33000000</v>
      </c>
    </row>
    <row r="41" spans="2:11">
      <c r="B41" s="24">
        <v>2</v>
      </c>
      <c r="C41" s="72" t="s">
        <v>2</v>
      </c>
      <c r="D41" s="120">
        <f>COUNTIF('JUDUL PENGABDIAN'!$F$54:$F$66,'REKAP PE NGABDIAN'!C41)</f>
        <v>3</v>
      </c>
      <c r="E41" s="24">
        <f>SUMIF('JUDUL PENGABDIAN'!$F$54:$F$66,'REKAP PE NGABDIAN'!C41,'JUDUL PENGABDIAN'!$E$54:$E$66)</f>
        <v>33000000</v>
      </c>
      <c r="F41" s="24">
        <v>0</v>
      </c>
      <c r="G41" s="24">
        <v>0</v>
      </c>
      <c r="H41" s="24"/>
      <c r="I41" s="24"/>
      <c r="J41" s="117">
        <f t="shared" si="9"/>
        <v>3</v>
      </c>
      <c r="K41" s="24">
        <f t="shared" ref="K41:K45" si="10">E41+G41+I41</f>
        <v>33000000</v>
      </c>
    </row>
    <row r="42" spans="2:11">
      <c r="B42" s="24">
        <v>3</v>
      </c>
      <c r="C42" s="74" t="s">
        <v>4</v>
      </c>
      <c r="D42" s="120">
        <f>COUNTIF('JUDUL PENGABDIAN'!$F$54:$F$66,'REKAP PE NGABDIAN'!C42)</f>
        <v>3</v>
      </c>
      <c r="E42" s="24">
        <f>SUMIF('JUDUL PENGABDIAN'!$F$54:$F$66,'REKAP PE NGABDIAN'!C42,'JUDUL PENGABDIAN'!$E$54:$E$66)</f>
        <v>33000000</v>
      </c>
      <c r="F42" s="24"/>
      <c r="G42" s="24">
        <v>0</v>
      </c>
      <c r="H42" s="24"/>
      <c r="I42" s="24"/>
      <c r="J42" s="117">
        <f t="shared" si="9"/>
        <v>3</v>
      </c>
      <c r="K42" s="24">
        <f t="shared" si="10"/>
        <v>33000000</v>
      </c>
    </row>
    <row r="43" spans="2:11">
      <c r="B43" s="24">
        <v>4</v>
      </c>
      <c r="C43" s="72" t="s">
        <v>5</v>
      </c>
      <c r="D43" s="120">
        <f>COUNTIF('JUDUL PENGABDIAN'!$F$54:$F$66,'REKAP PE NGABDIAN'!C43)</f>
        <v>2</v>
      </c>
      <c r="E43" s="24">
        <f>SUMIF('JUDUL PENGABDIAN'!$F$54:$F$66,'REKAP PE NGABDIAN'!C43,'JUDUL PENGABDIAN'!$E$54:$E$66)</f>
        <v>22000000</v>
      </c>
      <c r="F43" s="95">
        <v>0</v>
      </c>
      <c r="G43" s="24">
        <v>0</v>
      </c>
      <c r="H43" s="24"/>
      <c r="I43" s="24"/>
      <c r="J43" s="117">
        <f t="shared" si="9"/>
        <v>2</v>
      </c>
      <c r="K43" s="24">
        <f t="shared" si="10"/>
        <v>22000000</v>
      </c>
    </row>
    <row r="44" spans="2:11">
      <c r="B44" s="24">
        <v>5</v>
      </c>
      <c r="C44" s="72" t="s">
        <v>7</v>
      </c>
      <c r="D44" s="120">
        <f>COUNTIF('JUDUL PENGABDIAN'!$F$54:$F$66,'REKAP PE NGABDIAN'!C44)</f>
        <v>1</v>
      </c>
      <c r="E44" s="24">
        <f>SUMIF('JUDUL PENGABDIAN'!$F$54:$F$66,'REKAP PE NGABDIAN'!C44,'JUDUL PENGABDIAN'!$E$54:$E$66)</f>
        <v>11000000</v>
      </c>
      <c r="F44" s="24">
        <v>0</v>
      </c>
      <c r="G44" s="24">
        <v>0</v>
      </c>
      <c r="H44" s="24"/>
      <c r="I44" s="24"/>
      <c r="J44" s="117">
        <f t="shared" si="9"/>
        <v>1</v>
      </c>
      <c r="K44" s="24">
        <f t="shared" si="10"/>
        <v>11000000</v>
      </c>
    </row>
    <row r="45" spans="2:11">
      <c r="B45" s="24">
        <v>6</v>
      </c>
      <c r="C45" s="72" t="s">
        <v>6</v>
      </c>
      <c r="D45" s="120">
        <f>COUNTIF('JUDUL PENGABDIAN'!$F$54:$F$66,'REKAP PE NGABDIAN'!C45)</f>
        <v>1</v>
      </c>
      <c r="E45" s="24">
        <f>SUMIF('JUDUL PENGABDIAN'!$F$54:$F$66,'REKAP PE NGABDIAN'!C45,'JUDUL PENGABDIAN'!$E$54:$E$66)</f>
        <v>11000000</v>
      </c>
      <c r="F45" s="24"/>
      <c r="G45" s="24">
        <v>0</v>
      </c>
      <c r="H45" s="24"/>
      <c r="I45" s="24"/>
      <c r="J45" s="117">
        <f t="shared" si="9"/>
        <v>1</v>
      </c>
      <c r="K45" s="24">
        <f t="shared" si="10"/>
        <v>11000000</v>
      </c>
    </row>
    <row r="46" spans="2:11">
      <c r="B46" s="24"/>
      <c r="C46" s="100" t="s">
        <v>14</v>
      </c>
      <c r="D46" s="121">
        <f>D40+D41+D42+D43+D44+D45</f>
        <v>13</v>
      </c>
      <c r="E46" s="100">
        <f>E40+E41+E42+E44+E43+E45</f>
        <v>143000000</v>
      </c>
      <c r="F46" s="96">
        <f>SUM(F40:F45)</f>
        <v>0</v>
      </c>
      <c r="G46" s="96">
        <f>SUM(G40:G45)</f>
        <v>0</v>
      </c>
      <c r="H46" s="96"/>
      <c r="I46" s="96"/>
      <c r="J46" s="118">
        <f>D46+F46</f>
        <v>13</v>
      </c>
      <c r="K46" s="96">
        <f>SUM(K40:K45)</f>
        <v>143000000</v>
      </c>
    </row>
    <row r="47" spans="2:11">
      <c r="B47" s="23"/>
      <c r="C47" s="23"/>
      <c r="D47" s="101"/>
      <c r="E47" s="101"/>
      <c r="F47" s="101"/>
      <c r="G47" s="101"/>
      <c r="H47" s="101"/>
      <c r="I47" s="101"/>
      <c r="J47" s="80"/>
      <c r="K47" s="80"/>
    </row>
  </sheetData>
  <sheetProtection password="D5E0" sheet="1" objects="1" scenarios="1"/>
  <mergeCells count="26">
    <mergeCell ref="J5:K5"/>
    <mergeCell ref="C1:J1"/>
    <mergeCell ref="C2:J2"/>
    <mergeCell ref="B5:B6"/>
    <mergeCell ref="C5:C6"/>
    <mergeCell ref="D5:E5"/>
    <mergeCell ref="F5:G5"/>
    <mergeCell ref="H5:I5"/>
    <mergeCell ref="H16:I16"/>
    <mergeCell ref="J16:K16"/>
    <mergeCell ref="H27:I27"/>
    <mergeCell ref="J27:K27"/>
    <mergeCell ref="H38:I38"/>
    <mergeCell ref="J38:K38"/>
    <mergeCell ref="B38:B39"/>
    <mergeCell ref="C38:C39"/>
    <mergeCell ref="D38:E38"/>
    <mergeCell ref="F38:G38"/>
    <mergeCell ref="B16:B17"/>
    <mergeCell ref="C16:C17"/>
    <mergeCell ref="D16:E16"/>
    <mergeCell ref="F16:G16"/>
    <mergeCell ref="B27:B28"/>
    <mergeCell ref="C27:C28"/>
    <mergeCell ref="D27:E27"/>
    <mergeCell ref="F27:G27"/>
  </mergeCells>
  <pageMargins left="0.7" right="0.7" top="0.75" bottom="0.75" header="0.3" footer="0.3"/>
  <pageSetup scale="6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JUDUL PENELITIAN</vt:lpstr>
      <vt:lpstr>REKAP PENELITIAN</vt:lpstr>
      <vt:lpstr>JUDUL PENGABDIAN</vt:lpstr>
      <vt:lpstr>REKAP PE NGABDIAN</vt:lpstr>
      <vt:lpstr>Sheet1</vt:lpstr>
      <vt:lpstr>'REKAP PE NGABDIAN'!Print_Area</vt:lpstr>
      <vt:lpstr>'REKAP PENELITIAN'!Print_Area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2018-06-06T22:31:32Z</cp:lastPrinted>
  <dcterms:created xsi:type="dcterms:W3CDTF">2018-05-07T03:28:11Z</dcterms:created>
  <dcterms:modified xsi:type="dcterms:W3CDTF">2018-06-07T03:04:57Z</dcterms:modified>
</cp:coreProperties>
</file>